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https://d.docs.live.net/f7e2cd9966d8b8f8/Documents/PUEO/CAPABILITIES/DECISION SUPPORT/TECHNOLOGIES/DECISION MODEL/"/>
    </mc:Choice>
  </mc:AlternateContent>
  <bookViews>
    <workbookView xWindow="0" yWindow="0" windowWidth="20490" windowHeight="7530" activeTab="3"/>
  </bookViews>
  <sheets>
    <sheet name="MODEL_STANDARDS" sheetId="5" r:id="rId1"/>
    <sheet name="LISTS" sheetId="12" state="hidden" r:id="rId2"/>
    <sheet name="DATA_ANALYSIS" sheetId="11" r:id="rId3"/>
    <sheet name="FORECAST" sheetId="10" r:id="rId4"/>
    <sheet name="OFFSET_CHART" sheetId="15" state="hidden" r:id="rId5"/>
    <sheet name="MONTE CARLO ANALYSIS" sheetId="9" state="hidden" r:id="rId6"/>
  </sheets>
  <externalReferences>
    <externalReference r:id="rId7"/>
  </externalReferences>
  <definedNames>
    <definedName name="CHOOSE_X">[1]SETUP!$B$5:$B$6</definedName>
    <definedName name="Numeric_Selection">[1]PAIR_WISE_TOOL!$D$8:$D$17</definedName>
    <definedName name="ORIENTATION">#REF!</definedName>
    <definedName name="Outlier">LISTS!$C$3:$C$6</definedName>
    <definedName name="TYPE">#REF!</definedName>
    <definedName name="x">[1]SETUP!$B$6:$B$7</definedName>
    <definedName name="X_AXIS_DATA">OFFSET(OFFSET_CHART!$B:$B,1,,COUNTA(OFFSET_CHART!$B:$B)-1,)</definedName>
    <definedName name="Y_AXIS_DATA">OFFSET(OFFSET_CHART!$C:$C,1,,COUNT(OFFSET_CHART!$C:$C),)</definedName>
    <definedName name="Y_N">LISTS!$B$3:$B$4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6" i="10" l="1"/>
  <c r="N16" i="10"/>
  <c r="L16" i="10"/>
  <c r="C125" i="11" l="1"/>
  <c r="C126" i="11"/>
  <c r="C127" i="11"/>
  <c r="C128" i="11"/>
  <c r="C129" i="11"/>
  <c r="C130" i="11"/>
  <c r="C131" i="11"/>
  <c r="C132" i="11"/>
  <c r="C133" i="11"/>
  <c r="C134" i="11"/>
  <c r="C135" i="11"/>
  <c r="C136" i="11"/>
  <c r="C137" i="11"/>
  <c r="C138" i="11"/>
  <c r="C139" i="11"/>
  <c r="C140" i="11"/>
  <c r="C141" i="11"/>
  <c r="C142" i="11"/>
  <c r="C143" i="11"/>
  <c r="C144" i="11"/>
  <c r="C145" i="11"/>
  <c r="C146" i="11"/>
  <c r="C147" i="11"/>
  <c r="C148" i="11"/>
  <c r="C149" i="11"/>
  <c r="C150" i="11"/>
  <c r="C151" i="11"/>
  <c r="C152" i="11"/>
  <c r="C153" i="11"/>
  <c r="C154" i="11"/>
  <c r="C155" i="11"/>
  <c r="C156" i="11"/>
  <c r="C157" i="11"/>
  <c r="C158" i="11"/>
  <c r="C159" i="11"/>
  <c r="C160" i="11"/>
  <c r="C161" i="11"/>
  <c r="C162" i="11"/>
  <c r="C163" i="11"/>
  <c r="C164" i="11"/>
  <c r="C165" i="11"/>
  <c r="C166" i="11"/>
  <c r="C167" i="11"/>
  <c r="C168" i="11"/>
  <c r="C169" i="11"/>
  <c r="C170" i="11"/>
  <c r="C171" i="11"/>
  <c r="C172" i="11"/>
  <c r="C173" i="11"/>
  <c r="C174" i="11"/>
  <c r="C175" i="11"/>
  <c r="C176" i="11"/>
  <c r="C177" i="11"/>
  <c r="C178" i="11"/>
  <c r="C179" i="11"/>
  <c r="C180" i="11"/>
  <c r="C181" i="11"/>
  <c r="C182" i="11"/>
  <c r="C183" i="11"/>
  <c r="C184" i="11"/>
  <c r="C185" i="11"/>
  <c r="C186" i="11"/>
  <c r="C187" i="11"/>
  <c r="C188" i="11"/>
  <c r="C189" i="11"/>
  <c r="C190" i="11"/>
  <c r="C191" i="11"/>
  <c r="C192" i="11"/>
  <c r="C193" i="11"/>
  <c r="C194" i="11"/>
  <c r="C195" i="11"/>
  <c r="C196" i="11"/>
  <c r="C197" i="11"/>
  <c r="C198" i="11"/>
  <c r="C199" i="11"/>
  <c r="C200" i="11"/>
  <c r="C201" i="11"/>
  <c r="C202" i="11"/>
  <c r="C203" i="11"/>
  <c r="C204" i="11"/>
  <c r="C205" i="11"/>
  <c r="C206" i="11"/>
  <c r="C207" i="11"/>
  <c r="C208" i="11"/>
  <c r="C209" i="11"/>
  <c r="C210" i="11"/>
  <c r="C211" i="11"/>
  <c r="C212" i="11"/>
  <c r="C213" i="11"/>
  <c r="C214" i="11"/>
  <c r="C215" i="11"/>
  <c r="C216" i="11"/>
  <c r="C217" i="11"/>
  <c r="C218" i="11"/>
  <c r="C219" i="11"/>
  <c r="C220" i="11"/>
  <c r="C221" i="11"/>
  <c r="C222" i="11"/>
  <c r="C223" i="11"/>
  <c r="C224" i="11"/>
  <c r="C225" i="11"/>
  <c r="C226" i="11"/>
  <c r="C227" i="11"/>
  <c r="C228" i="11"/>
  <c r="C229" i="11"/>
  <c r="C230" i="11"/>
  <c r="C231" i="11"/>
  <c r="C232" i="11"/>
  <c r="C233" i="11"/>
  <c r="C234" i="11"/>
  <c r="C235" i="11"/>
  <c r="C236" i="11"/>
  <c r="C237" i="11"/>
  <c r="C238" i="11"/>
  <c r="C239" i="11"/>
  <c r="C240" i="11"/>
  <c r="C241" i="11"/>
  <c r="C242" i="11"/>
  <c r="C243" i="11"/>
  <c r="C244" i="11"/>
  <c r="C245" i="11"/>
  <c r="C246" i="11"/>
  <c r="C247" i="11"/>
  <c r="C248" i="11"/>
  <c r="C249" i="11"/>
  <c r="C250" i="11"/>
  <c r="C251" i="11"/>
  <c r="C252" i="11"/>
  <c r="C253" i="11"/>
  <c r="C254" i="11"/>
  <c r="C255" i="11"/>
  <c r="C256" i="11"/>
  <c r="C257" i="11"/>
  <c r="C258" i="11"/>
  <c r="C259" i="11"/>
  <c r="C260" i="11"/>
  <c r="C261" i="11"/>
  <c r="C262" i="11"/>
  <c r="C263" i="11"/>
  <c r="C264" i="11"/>
  <c r="C265" i="11"/>
  <c r="C266" i="11"/>
  <c r="C267" i="11"/>
  <c r="C268" i="11"/>
  <c r="C269" i="11"/>
  <c r="C270" i="11"/>
  <c r="C271" i="11"/>
  <c r="C272" i="11"/>
  <c r="C273" i="11"/>
  <c r="C274" i="11"/>
  <c r="C275" i="11"/>
  <c r="C276" i="11"/>
  <c r="C277" i="11"/>
  <c r="C278" i="11"/>
  <c r="C279" i="11"/>
  <c r="C280" i="11"/>
  <c r="C281" i="11"/>
  <c r="C282" i="11"/>
  <c r="C283" i="11"/>
  <c r="C284" i="11"/>
  <c r="C285" i="11"/>
  <c r="C286" i="11"/>
  <c r="C287" i="11"/>
  <c r="C288" i="11"/>
  <c r="C289" i="11"/>
  <c r="C290" i="11"/>
  <c r="C291" i="11"/>
  <c r="C292" i="11"/>
  <c r="C293" i="11"/>
  <c r="C294" i="11"/>
  <c r="C295" i="11"/>
  <c r="C296" i="11"/>
  <c r="C297" i="11"/>
  <c r="C298" i="11"/>
  <c r="C299" i="11"/>
  <c r="C300" i="11"/>
  <c r="C301" i="11"/>
  <c r="C302" i="11"/>
  <c r="C303" i="11"/>
  <c r="C304" i="11"/>
  <c r="C305" i="11"/>
  <c r="C306" i="11"/>
  <c r="C307" i="11"/>
  <c r="C308" i="11"/>
  <c r="C309" i="11"/>
  <c r="C310" i="11"/>
  <c r="C311" i="11"/>
  <c r="C312" i="11"/>
  <c r="C313" i="11"/>
  <c r="C314" i="11"/>
  <c r="C315" i="11"/>
  <c r="C316" i="11"/>
  <c r="C317" i="11"/>
  <c r="C318" i="11"/>
  <c r="C319" i="11"/>
  <c r="C320" i="11"/>
  <c r="C321" i="11"/>
  <c r="C322" i="11"/>
  <c r="C323" i="11"/>
  <c r="C324" i="11"/>
  <c r="C325" i="11"/>
  <c r="C326" i="11"/>
  <c r="C327" i="11"/>
  <c r="C328" i="11"/>
  <c r="C329" i="11"/>
  <c r="C330" i="11"/>
  <c r="C331" i="11"/>
  <c r="C332" i="11"/>
  <c r="C333" i="11"/>
  <c r="C334" i="11"/>
  <c r="C335" i="11"/>
  <c r="C336" i="11"/>
  <c r="C337" i="11"/>
  <c r="C338" i="11"/>
  <c r="C339" i="11"/>
  <c r="C340" i="11"/>
  <c r="C341" i="11"/>
  <c r="C342" i="11"/>
  <c r="C343" i="11"/>
  <c r="C344" i="11"/>
  <c r="C345" i="11"/>
  <c r="C346" i="11"/>
  <c r="C347" i="11"/>
  <c r="C348" i="11"/>
  <c r="C349" i="11"/>
  <c r="C350" i="11"/>
  <c r="C351" i="11"/>
  <c r="C352" i="11"/>
  <c r="C353" i="11"/>
  <c r="C354" i="11"/>
  <c r="C355" i="11"/>
  <c r="C356" i="11"/>
  <c r="C357" i="11"/>
  <c r="C358" i="11"/>
  <c r="C359" i="11"/>
  <c r="C360" i="11"/>
  <c r="C361" i="11"/>
  <c r="C362" i="11"/>
  <c r="C363" i="11"/>
  <c r="C364" i="11"/>
  <c r="C365" i="11"/>
  <c r="C366" i="11"/>
  <c r="C367" i="11"/>
  <c r="C368" i="11"/>
  <c r="C369" i="11"/>
  <c r="C370" i="11"/>
  <c r="C371" i="11"/>
  <c r="C372" i="11"/>
  <c r="C373" i="11"/>
  <c r="C374" i="11"/>
  <c r="C375" i="11"/>
  <c r="C376" i="11"/>
  <c r="C377" i="11"/>
  <c r="C378" i="11"/>
  <c r="C379" i="11"/>
  <c r="C380" i="11"/>
  <c r="C381" i="11"/>
  <c r="C382" i="11"/>
  <c r="C383" i="11"/>
  <c r="C384" i="11"/>
  <c r="C385" i="11"/>
  <c r="C386" i="11"/>
  <c r="C387" i="11"/>
  <c r="C388" i="11"/>
  <c r="C389" i="11"/>
  <c r="C390" i="11"/>
  <c r="C391" i="11"/>
  <c r="C392" i="11"/>
  <c r="C393" i="11"/>
  <c r="C394" i="11"/>
  <c r="C395" i="11"/>
  <c r="C396" i="11"/>
  <c r="C397" i="11"/>
  <c r="C398" i="11"/>
  <c r="C399" i="11"/>
  <c r="C400" i="11"/>
  <c r="C401" i="11"/>
  <c r="C402" i="11"/>
  <c r="C403" i="11"/>
  <c r="C404" i="11"/>
  <c r="C405" i="11"/>
  <c r="C406" i="11"/>
  <c r="C407" i="11"/>
  <c r="C408" i="11"/>
  <c r="C409" i="11"/>
  <c r="C410" i="11"/>
  <c r="C411" i="11"/>
  <c r="C412" i="11"/>
  <c r="C413" i="11"/>
  <c r="C414" i="11"/>
  <c r="C415" i="11"/>
  <c r="C416" i="11"/>
  <c r="C417" i="11"/>
  <c r="C418" i="11"/>
  <c r="C419" i="11"/>
  <c r="C420" i="11"/>
  <c r="C421" i="11"/>
  <c r="C422" i="11"/>
  <c r="C423" i="11"/>
  <c r="C424" i="11"/>
  <c r="C425" i="11"/>
  <c r="C426" i="11"/>
  <c r="C427" i="11"/>
  <c r="C428" i="11"/>
  <c r="C429" i="11"/>
  <c r="C430" i="11"/>
  <c r="C431" i="11"/>
  <c r="C432" i="11"/>
  <c r="C433" i="11"/>
  <c r="C434" i="11"/>
  <c r="C435" i="11"/>
  <c r="C436" i="11"/>
  <c r="C437" i="11"/>
  <c r="C438" i="11"/>
  <c r="C439" i="11"/>
  <c r="C440" i="11"/>
  <c r="C441" i="11"/>
  <c r="C442" i="11"/>
  <c r="C443" i="11"/>
  <c r="C444" i="11"/>
  <c r="C445" i="11"/>
  <c r="C446" i="11"/>
  <c r="C447" i="11"/>
  <c r="C448" i="11"/>
  <c r="C449" i="11"/>
  <c r="C450" i="11"/>
  <c r="C451" i="11"/>
  <c r="C452" i="11"/>
  <c r="C453" i="11"/>
  <c r="C454" i="11"/>
  <c r="C455" i="11"/>
  <c r="C456" i="11"/>
  <c r="C457" i="11"/>
  <c r="C458" i="11"/>
  <c r="C459" i="11"/>
  <c r="C460" i="11"/>
  <c r="C461" i="11"/>
  <c r="C462" i="11"/>
  <c r="C463" i="11"/>
  <c r="C464" i="11"/>
  <c r="C465" i="11"/>
  <c r="C466" i="11"/>
  <c r="C467" i="11"/>
  <c r="C468" i="11"/>
  <c r="C469" i="11"/>
  <c r="C470" i="11"/>
  <c r="C471" i="11"/>
  <c r="C472" i="11"/>
  <c r="C473" i="11"/>
  <c r="C474" i="11"/>
  <c r="C475" i="11"/>
  <c r="C476" i="11"/>
  <c r="C477" i="11"/>
  <c r="C478" i="11"/>
  <c r="C479" i="11"/>
  <c r="C480" i="11"/>
  <c r="C481" i="11"/>
  <c r="C482" i="11"/>
  <c r="C483" i="11"/>
  <c r="C484" i="11"/>
  <c r="C485" i="11"/>
  <c r="C486" i="11"/>
  <c r="C487" i="11"/>
  <c r="C488" i="11"/>
  <c r="C489" i="11"/>
  <c r="C490" i="11"/>
  <c r="C491" i="11"/>
  <c r="C492" i="11"/>
  <c r="C493" i="11"/>
  <c r="C494" i="11"/>
  <c r="C495" i="11"/>
  <c r="C496" i="11"/>
  <c r="C497" i="11"/>
  <c r="C498" i="11"/>
  <c r="C499" i="11"/>
  <c r="C500" i="11"/>
  <c r="C501" i="11"/>
  <c r="C502" i="11"/>
  <c r="C503" i="11"/>
  <c r="C504" i="11"/>
  <c r="C505" i="11"/>
  <c r="C506" i="11"/>
  <c r="C507" i="11"/>
  <c r="C508" i="11"/>
  <c r="C509" i="11"/>
  <c r="C510" i="11"/>
  <c r="C511" i="11"/>
  <c r="C512" i="11"/>
  <c r="C513" i="11"/>
  <c r="C514" i="11"/>
  <c r="C515" i="11"/>
  <c r="C516" i="11"/>
  <c r="C517" i="11"/>
  <c r="C518" i="11"/>
  <c r="C519" i="11"/>
  <c r="C520" i="11"/>
  <c r="C521" i="11"/>
  <c r="C522" i="11"/>
  <c r="C523" i="11"/>
  <c r="C524" i="11"/>
  <c r="C525" i="11"/>
  <c r="C526" i="11"/>
  <c r="C527" i="11"/>
  <c r="C528" i="11"/>
  <c r="C529" i="11"/>
  <c r="C530" i="11"/>
  <c r="C531" i="11"/>
  <c r="C532" i="11"/>
  <c r="C533" i="11"/>
  <c r="C534" i="11"/>
  <c r="C535" i="11"/>
  <c r="C536" i="11"/>
  <c r="C537" i="11"/>
  <c r="C538" i="11"/>
  <c r="C539" i="11"/>
  <c r="C540" i="11"/>
  <c r="C541" i="11"/>
  <c r="C542" i="11"/>
  <c r="C543" i="11"/>
  <c r="C544" i="11"/>
  <c r="C545" i="11"/>
  <c r="C546" i="11"/>
  <c r="C547" i="11"/>
  <c r="C548" i="11"/>
  <c r="C549" i="11"/>
  <c r="C550" i="11"/>
  <c r="C551" i="11"/>
  <c r="C552" i="11"/>
  <c r="C553" i="11"/>
  <c r="C554" i="11"/>
  <c r="C555" i="11"/>
  <c r="C556" i="11"/>
  <c r="C557" i="11"/>
  <c r="C558" i="11"/>
  <c r="C559" i="11"/>
  <c r="C560" i="11"/>
  <c r="C561" i="11"/>
  <c r="C562" i="11"/>
  <c r="C563" i="11"/>
  <c r="C564" i="11"/>
  <c r="C565" i="11"/>
  <c r="C566" i="11"/>
  <c r="C567" i="11"/>
  <c r="C568" i="11"/>
  <c r="C569" i="11"/>
  <c r="C570" i="11"/>
  <c r="C571" i="11"/>
  <c r="C572" i="11"/>
  <c r="C573" i="11"/>
  <c r="C574" i="11"/>
  <c r="C575" i="11"/>
  <c r="C576" i="11"/>
  <c r="C577" i="11"/>
  <c r="C578" i="11"/>
  <c r="C579" i="11"/>
  <c r="C580" i="11"/>
  <c r="C581" i="11"/>
  <c r="C582" i="11"/>
  <c r="C583" i="11"/>
  <c r="C584" i="11"/>
  <c r="C585" i="11"/>
  <c r="C586" i="11"/>
  <c r="C587" i="11"/>
  <c r="C588" i="11"/>
  <c r="C589" i="11"/>
  <c r="C590" i="11"/>
  <c r="C591" i="11"/>
  <c r="C592" i="11"/>
  <c r="C593" i="11"/>
  <c r="C594" i="11"/>
  <c r="C595" i="11"/>
  <c r="C596" i="11"/>
  <c r="C597" i="11"/>
  <c r="C598" i="11"/>
  <c r="C599" i="11"/>
  <c r="C600" i="11"/>
  <c r="C601" i="11"/>
  <c r="C602" i="11"/>
  <c r="C603" i="11"/>
  <c r="C604" i="11"/>
  <c r="C605" i="11"/>
  <c r="C606" i="11"/>
  <c r="C607" i="11"/>
  <c r="C608" i="11"/>
  <c r="C609" i="11"/>
  <c r="C610" i="11"/>
  <c r="C611" i="11"/>
  <c r="C612" i="11"/>
  <c r="C613" i="11"/>
  <c r="C614" i="11"/>
  <c r="C615" i="11"/>
  <c r="C616" i="11"/>
  <c r="C617" i="11"/>
  <c r="C618" i="11"/>
  <c r="C619" i="11"/>
  <c r="C620" i="11"/>
  <c r="C621" i="11"/>
  <c r="C622" i="11"/>
  <c r="C623" i="11"/>
  <c r="C624" i="11"/>
  <c r="C625" i="11"/>
  <c r="C626" i="11"/>
  <c r="C627" i="11"/>
  <c r="C628" i="11"/>
  <c r="C629" i="11"/>
  <c r="C630" i="11"/>
  <c r="C631" i="11"/>
  <c r="C632" i="11"/>
  <c r="C633" i="11"/>
  <c r="C634" i="11"/>
  <c r="C635" i="11"/>
  <c r="C636" i="11"/>
  <c r="C637" i="11"/>
  <c r="C638" i="11"/>
  <c r="C639" i="11"/>
  <c r="C640" i="11"/>
  <c r="C641" i="11"/>
  <c r="C642" i="11"/>
  <c r="C643" i="11"/>
  <c r="C644" i="11"/>
  <c r="C645" i="11"/>
  <c r="C646" i="11"/>
  <c r="C647" i="11"/>
  <c r="C648" i="11"/>
  <c r="C649" i="11"/>
  <c r="C650" i="11"/>
  <c r="C651" i="11"/>
  <c r="C652" i="11"/>
  <c r="C653" i="11"/>
  <c r="C654" i="11"/>
  <c r="C655" i="11"/>
  <c r="C656" i="11"/>
  <c r="C657" i="11"/>
  <c r="C658" i="11"/>
  <c r="C659" i="11"/>
  <c r="C660" i="11"/>
  <c r="C661" i="11"/>
  <c r="C662" i="11"/>
  <c r="C663" i="11"/>
  <c r="C664" i="11"/>
  <c r="C665" i="11"/>
  <c r="C666" i="11"/>
  <c r="C667" i="11"/>
  <c r="C668" i="11"/>
  <c r="C669" i="11"/>
  <c r="C670" i="11"/>
  <c r="C671" i="11"/>
  <c r="C672" i="11"/>
  <c r="C673" i="11"/>
  <c r="C674" i="11"/>
  <c r="C675" i="11"/>
  <c r="C676" i="11"/>
  <c r="C677" i="11"/>
  <c r="C678" i="11"/>
  <c r="C679" i="11"/>
  <c r="C680" i="11"/>
  <c r="C681" i="11"/>
  <c r="C682" i="11"/>
  <c r="C683" i="11"/>
  <c r="C684" i="11"/>
  <c r="C685" i="11"/>
  <c r="C686" i="11"/>
  <c r="C687" i="11"/>
  <c r="C688" i="11"/>
  <c r="C689" i="11"/>
  <c r="C690" i="11"/>
  <c r="C691" i="11"/>
  <c r="C692" i="11"/>
  <c r="C693" i="11"/>
  <c r="C694" i="11"/>
  <c r="C695" i="11"/>
  <c r="C696" i="11"/>
  <c r="C697" i="11"/>
  <c r="C698" i="11"/>
  <c r="C699" i="11"/>
  <c r="C700" i="11"/>
  <c r="C701" i="11"/>
  <c r="C702" i="11"/>
  <c r="C703" i="11"/>
  <c r="C704" i="11"/>
  <c r="C705" i="11"/>
  <c r="C706" i="11"/>
  <c r="C707" i="11"/>
  <c r="C708" i="11"/>
  <c r="C709" i="11"/>
  <c r="C710" i="11"/>
  <c r="C711" i="11"/>
  <c r="C712" i="11"/>
  <c r="C713" i="11"/>
  <c r="C714" i="11"/>
  <c r="C715" i="11"/>
  <c r="C716" i="11"/>
  <c r="C717" i="11"/>
  <c r="C718" i="11"/>
  <c r="C719" i="11"/>
  <c r="C720" i="11"/>
  <c r="C721" i="11"/>
  <c r="C722" i="11"/>
  <c r="C723" i="11"/>
  <c r="C724" i="11"/>
  <c r="C725" i="11"/>
  <c r="C726" i="11"/>
  <c r="C727" i="11"/>
  <c r="C728" i="11"/>
  <c r="C729" i="11"/>
  <c r="C730" i="11"/>
  <c r="C731" i="11"/>
  <c r="C732" i="11"/>
  <c r="C733" i="11"/>
  <c r="C734" i="11"/>
  <c r="C735" i="11"/>
  <c r="C736" i="11"/>
  <c r="C737" i="11"/>
  <c r="C738" i="11"/>
  <c r="C739" i="11"/>
  <c r="C740" i="11"/>
  <c r="C741" i="11"/>
  <c r="C742" i="11"/>
  <c r="C743" i="11"/>
  <c r="C744" i="11"/>
  <c r="C745" i="11"/>
  <c r="C746" i="11"/>
  <c r="C747" i="11"/>
  <c r="C748" i="11"/>
  <c r="C749" i="11"/>
  <c r="C750" i="11"/>
  <c r="C751" i="11"/>
  <c r="C752" i="11"/>
  <c r="C753" i="11"/>
  <c r="C754" i="11"/>
  <c r="C755" i="11"/>
  <c r="C756" i="11"/>
  <c r="C757" i="11"/>
  <c r="C758" i="11"/>
  <c r="C759" i="11"/>
  <c r="C760" i="11"/>
  <c r="C761" i="11"/>
  <c r="C762" i="11"/>
  <c r="C763" i="11"/>
  <c r="C764" i="11"/>
  <c r="C765" i="11"/>
  <c r="C766" i="11"/>
  <c r="C767" i="11"/>
  <c r="C768" i="11"/>
  <c r="C769" i="11"/>
  <c r="C770" i="11"/>
  <c r="C771" i="11"/>
  <c r="C772" i="11"/>
  <c r="C773" i="11"/>
  <c r="C774" i="11"/>
  <c r="C775" i="11"/>
  <c r="C776" i="11"/>
  <c r="C777" i="11"/>
  <c r="C778" i="11"/>
  <c r="C779" i="11"/>
  <c r="C780" i="11"/>
  <c r="C781" i="11"/>
  <c r="C782" i="11"/>
  <c r="C783" i="11"/>
  <c r="C784" i="11"/>
  <c r="C785" i="11"/>
  <c r="C786" i="11"/>
  <c r="C787" i="11"/>
  <c r="C788" i="11"/>
  <c r="C789" i="11"/>
  <c r="C790" i="11"/>
  <c r="C791" i="11"/>
  <c r="C792" i="11"/>
  <c r="C793" i="11"/>
  <c r="C794" i="11"/>
  <c r="C795" i="11"/>
  <c r="C796" i="11"/>
  <c r="C797" i="11"/>
  <c r="C798" i="11"/>
  <c r="C799" i="11"/>
  <c r="C800" i="11"/>
  <c r="C801" i="11"/>
  <c r="C802" i="11"/>
  <c r="C803" i="11"/>
  <c r="C804" i="11"/>
  <c r="C805" i="11"/>
  <c r="C806" i="11"/>
  <c r="C807" i="11"/>
  <c r="C808" i="11"/>
  <c r="C809" i="11"/>
  <c r="C810" i="11"/>
  <c r="C811" i="11"/>
  <c r="C812" i="11"/>
  <c r="C813" i="11"/>
  <c r="C814" i="11"/>
  <c r="C815" i="11"/>
  <c r="C816" i="11"/>
  <c r="C817" i="11"/>
  <c r="C818" i="11"/>
  <c r="C819" i="11"/>
  <c r="C820" i="11"/>
  <c r="C821" i="11"/>
  <c r="C822" i="11"/>
  <c r="C823" i="11"/>
  <c r="C824" i="11"/>
  <c r="C825" i="11"/>
  <c r="C826" i="11"/>
  <c r="C827" i="11"/>
  <c r="C828" i="11"/>
  <c r="C829" i="11"/>
  <c r="C830" i="11"/>
  <c r="C831" i="11"/>
  <c r="C832" i="11"/>
  <c r="C833" i="11"/>
  <c r="C834" i="11"/>
  <c r="C835" i="11"/>
  <c r="C836" i="11"/>
  <c r="C837" i="11"/>
  <c r="C838" i="11"/>
  <c r="C839" i="11"/>
  <c r="C840" i="11"/>
  <c r="C841" i="11"/>
  <c r="C842" i="11"/>
  <c r="C843" i="11"/>
  <c r="C844" i="11"/>
  <c r="C845" i="11"/>
  <c r="C846" i="11"/>
  <c r="C847" i="11"/>
  <c r="C848" i="11"/>
  <c r="C849" i="11"/>
  <c r="C850" i="11"/>
  <c r="C851" i="11"/>
  <c r="C852" i="11"/>
  <c r="C853" i="11"/>
  <c r="C854" i="11"/>
  <c r="C855" i="11"/>
  <c r="C856" i="11"/>
  <c r="C857" i="11"/>
  <c r="C858" i="11"/>
  <c r="C859" i="11"/>
  <c r="C860" i="11"/>
  <c r="C861" i="11"/>
  <c r="C862" i="11"/>
  <c r="C863" i="11"/>
  <c r="C864" i="11"/>
  <c r="C865" i="11"/>
  <c r="C866" i="11"/>
  <c r="C867" i="11"/>
  <c r="C868" i="11"/>
  <c r="C869" i="11"/>
  <c r="C870" i="11"/>
  <c r="C871" i="11"/>
  <c r="C872" i="11"/>
  <c r="C873" i="11"/>
  <c r="C874" i="11"/>
  <c r="C875" i="11"/>
  <c r="C876" i="11"/>
  <c r="C877" i="11"/>
  <c r="C878" i="11"/>
  <c r="C879" i="11"/>
  <c r="C880" i="11"/>
  <c r="C881" i="11"/>
  <c r="C882" i="11"/>
  <c r="C883" i="11"/>
  <c r="C884" i="11"/>
  <c r="C885" i="11"/>
  <c r="C886" i="11"/>
  <c r="C887" i="11"/>
  <c r="C888" i="11"/>
  <c r="C889" i="11"/>
  <c r="C890" i="11"/>
  <c r="C891" i="11"/>
  <c r="C892" i="11"/>
  <c r="C893" i="11"/>
  <c r="C894" i="11"/>
  <c r="C895" i="11"/>
  <c r="C896" i="11"/>
  <c r="C897" i="11"/>
  <c r="C898" i="11"/>
  <c r="C899" i="11"/>
  <c r="C900" i="11"/>
  <c r="C901" i="11"/>
  <c r="C902" i="11"/>
  <c r="C903" i="11"/>
  <c r="C904" i="11"/>
  <c r="C905" i="11"/>
  <c r="C906" i="11"/>
  <c r="C907" i="11"/>
  <c r="C908" i="11"/>
  <c r="C909" i="11"/>
  <c r="C910" i="11"/>
  <c r="C911" i="11"/>
  <c r="C912" i="11"/>
  <c r="C913" i="11"/>
  <c r="C914" i="11"/>
  <c r="C915" i="11"/>
  <c r="C916" i="11"/>
  <c r="C917" i="11"/>
  <c r="C918" i="11"/>
  <c r="C919" i="11"/>
  <c r="C920" i="11"/>
  <c r="C921" i="11"/>
  <c r="C922" i="11"/>
  <c r="C923" i="11"/>
  <c r="C924" i="11"/>
  <c r="C925" i="11"/>
  <c r="C926" i="11"/>
  <c r="C927" i="11"/>
  <c r="C928" i="11"/>
  <c r="C929" i="11"/>
  <c r="C930" i="11"/>
  <c r="C931" i="11"/>
  <c r="C932" i="11"/>
  <c r="C933" i="11"/>
  <c r="C934" i="11"/>
  <c r="C935" i="11"/>
  <c r="C936" i="11"/>
  <c r="C937" i="11"/>
  <c r="C938" i="11"/>
  <c r="C939" i="11"/>
  <c r="C940" i="11"/>
  <c r="C941" i="11"/>
  <c r="C942" i="11"/>
  <c r="C943" i="11"/>
  <c r="C944" i="11"/>
  <c r="C945" i="11"/>
  <c r="C946" i="11"/>
  <c r="C947" i="11"/>
  <c r="C948" i="11"/>
  <c r="C949" i="11"/>
  <c r="C950" i="11"/>
  <c r="C951" i="11"/>
  <c r="C952" i="11"/>
  <c r="C953" i="11"/>
  <c r="C954" i="11"/>
  <c r="C955" i="11"/>
  <c r="C956" i="11"/>
  <c r="C957" i="11"/>
  <c r="C958" i="11"/>
  <c r="C959" i="11"/>
  <c r="C960" i="11"/>
  <c r="C961" i="11"/>
  <c r="C962" i="11"/>
  <c r="C963" i="11"/>
  <c r="C964" i="11"/>
  <c r="C965" i="11"/>
  <c r="C966" i="11"/>
  <c r="C967" i="11"/>
  <c r="C968" i="11"/>
  <c r="C969" i="11"/>
  <c r="C970" i="11"/>
  <c r="C971" i="11"/>
  <c r="C972" i="11"/>
  <c r="C973" i="11"/>
  <c r="C974" i="11"/>
  <c r="C975" i="11"/>
  <c r="C976" i="11"/>
  <c r="C977" i="11"/>
  <c r="C978" i="11"/>
  <c r="C979" i="11"/>
  <c r="C980" i="11"/>
  <c r="C981" i="11"/>
  <c r="C982" i="11"/>
  <c r="C983" i="11"/>
  <c r="C984" i="11"/>
  <c r="C985" i="11"/>
  <c r="C986" i="11"/>
  <c r="C987" i="11"/>
  <c r="C988" i="11"/>
  <c r="C989" i="11"/>
  <c r="C990" i="11"/>
  <c r="C991" i="11"/>
  <c r="C992" i="11"/>
  <c r="C993" i="11"/>
  <c r="C994" i="11"/>
  <c r="C995" i="11"/>
  <c r="C996" i="11"/>
  <c r="C997" i="11"/>
  <c r="C998" i="11"/>
  <c r="C999" i="11"/>
  <c r="C1000" i="11"/>
  <c r="C1001" i="11"/>
  <c r="C1002" i="11"/>
  <c r="C1003" i="11"/>
  <c r="C1004" i="11"/>
  <c r="C1005" i="11"/>
  <c r="C1006" i="11"/>
  <c r="C1007" i="11"/>
  <c r="C1008" i="11"/>
  <c r="C1009" i="11"/>
  <c r="C1010" i="11"/>
  <c r="C1011" i="11"/>
  <c r="C1012" i="11"/>
  <c r="C1013" i="11"/>
  <c r="C1014" i="11"/>
  <c r="C1015" i="11"/>
  <c r="C1016" i="11"/>
  <c r="C1017" i="11"/>
  <c r="C1018" i="11"/>
  <c r="C1019" i="11"/>
  <c r="C1020" i="11"/>
  <c r="C1021" i="11"/>
  <c r="C1022" i="11"/>
  <c r="C1023" i="11"/>
  <c r="C1024" i="11"/>
  <c r="C1025" i="11"/>
  <c r="C1026" i="11"/>
  <c r="C1027" i="11"/>
  <c r="C1028" i="11"/>
  <c r="C1029" i="11"/>
  <c r="C1030" i="11"/>
  <c r="C1031" i="11"/>
  <c r="C1032" i="11"/>
  <c r="C1033" i="11"/>
  <c r="C1034" i="11"/>
  <c r="AX10" i="10"/>
  <c r="AS10" i="10"/>
  <c r="AP5" i="10"/>
  <c r="S74" i="11"/>
  <c r="S75" i="11"/>
  <c r="S76" i="11"/>
  <c r="S77" i="11"/>
  <c r="S78" i="11"/>
  <c r="S79" i="11"/>
  <c r="S80" i="11"/>
  <c r="S81" i="11"/>
  <c r="S82" i="11"/>
  <c r="S83" i="11"/>
  <c r="S84" i="11"/>
  <c r="S85" i="11"/>
  <c r="S86" i="11"/>
  <c r="S87" i="11"/>
  <c r="S88" i="11"/>
  <c r="S89" i="11"/>
  <c r="S90" i="11"/>
  <c r="S91" i="11"/>
  <c r="S92" i="11"/>
  <c r="S93" i="11"/>
  <c r="S94" i="11"/>
  <c r="S95" i="11"/>
  <c r="S96" i="11"/>
  <c r="S97" i="11"/>
  <c r="S98" i="11"/>
  <c r="S99" i="11"/>
  <c r="S100" i="11"/>
  <c r="S101" i="11"/>
  <c r="S102" i="11"/>
  <c r="S103" i="11"/>
  <c r="S104" i="11"/>
  <c r="S105" i="11"/>
  <c r="S106" i="11"/>
  <c r="S107" i="11"/>
  <c r="S108" i="11"/>
  <c r="S109" i="11"/>
  <c r="S110" i="11"/>
  <c r="S111" i="11"/>
  <c r="S112" i="11"/>
  <c r="S113" i="11"/>
  <c r="S114" i="11"/>
  <c r="S115" i="11"/>
  <c r="S116" i="11"/>
  <c r="S117" i="11"/>
  <c r="S118" i="11"/>
  <c r="S119" i="11"/>
  <c r="S120" i="11"/>
  <c r="S121" i="11"/>
  <c r="S122" i="11"/>
  <c r="S123" i="11"/>
  <c r="S124" i="11"/>
  <c r="S125" i="11"/>
  <c r="S126" i="11"/>
  <c r="S127" i="11"/>
  <c r="S128" i="11"/>
  <c r="S129" i="11"/>
  <c r="S130" i="11"/>
  <c r="S131" i="11"/>
  <c r="S132" i="11"/>
  <c r="S133" i="11"/>
  <c r="S134" i="11"/>
  <c r="S135" i="11"/>
  <c r="S136" i="11"/>
  <c r="S137" i="11"/>
  <c r="S138" i="11"/>
  <c r="S139" i="11"/>
  <c r="S140" i="11"/>
  <c r="S141" i="11"/>
  <c r="S142" i="11"/>
  <c r="S143" i="11"/>
  <c r="S144" i="11"/>
  <c r="S145" i="11"/>
  <c r="S146" i="11"/>
  <c r="S147" i="11"/>
  <c r="S148" i="11"/>
  <c r="S149" i="11"/>
  <c r="S150" i="11"/>
  <c r="S151" i="11"/>
  <c r="S152" i="11"/>
  <c r="S153" i="11"/>
  <c r="S154" i="11"/>
  <c r="S155" i="11"/>
  <c r="S156" i="11"/>
  <c r="S157" i="11"/>
  <c r="S158" i="11"/>
  <c r="S159" i="11"/>
  <c r="S160" i="11"/>
  <c r="S161" i="11"/>
  <c r="S162" i="11"/>
  <c r="S163" i="11"/>
  <c r="S164" i="11"/>
  <c r="S165" i="11"/>
  <c r="S166" i="11"/>
  <c r="S167" i="11"/>
  <c r="S168" i="11"/>
  <c r="S169" i="11"/>
  <c r="S170" i="11"/>
  <c r="S171" i="11"/>
  <c r="S172" i="11"/>
  <c r="S173" i="11"/>
  <c r="S174" i="11"/>
  <c r="S175" i="11"/>
  <c r="S176" i="11"/>
  <c r="S177" i="11"/>
  <c r="S178" i="11"/>
  <c r="S179" i="11"/>
  <c r="S180" i="11"/>
  <c r="S181" i="11"/>
  <c r="S182" i="11"/>
  <c r="S183" i="11"/>
  <c r="S184" i="11"/>
  <c r="S185" i="11"/>
  <c r="S186" i="11"/>
  <c r="S187" i="11"/>
  <c r="S188" i="11"/>
  <c r="S189" i="11"/>
  <c r="S190" i="11"/>
  <c r="S191" i="11"/>
  <c r="S192" i="11"/>
  <c r="S193" i="11"/>
  <c r="S194" i="11"/>
  <c r="S195" i="11"/>
  <c r="S196" i="11"/>
  <c r="S197" i="11"/>
  <c r="S198" i="11"/>
  <c r="S199" i="11"/>
  <c r="S200" i="11"/>
  <c r="S201" i="11"/>
  <c r="S202" i="11"/>
  <c r="S203" i="11"/>
  <c r="S204" i="11"/>
  <c r="S205" i="11"/>
  <c r="S206" i="11"/>
  <c r="S207" i="11"/>
  <c r="S208" i="11"/>
  <c r="S209" i="11"/>
  <c r="S210" i="11"/>
  <c r="S211" i="11"/>
  <c r="S212" i="11"/>
  <c r="S213" i="11"/>
  <c r="S214" i="11"/>
  <c r="S215" i="11"/>
  <c r="S216" i="11"/>
  <c r="S217" i="11"/>
  <c r="S218" i="11"/>
  <c r="S219" i="11"/>
  <c r="S220" i="11"/>
  <c r="S221" i="11"/>
  <c r="S222" i="11"/>
  <c r="S223" i="11"/>
  <c r="S224" i="11"/>
  <c r="S225" i="11"/>
  <c r="S226" i="11"/>
  <c r="S227" i="11"/>
  <c r="S228" i="11"/>
  <c r="S229" i="11"/>
  <c r="S230" i="11"/>
  <c r="S231" i="11"/>
  <c r="S232" i="11"/>
  <c r="S233" i="11"/>
  <c r="S234" i="11"/>
  <c r="S235" i="11"/>
  <c r="S236" i="11"/>
  <c r="S237" i="11"/>
  <c r="S238" i="11"/>
  <c r="S239" i="11"/>
  <c r="S240" i="11"/>
  <c r="S241" i="11"/>
  <c r="S242" i="11"/>
  <c r="S243" i="11"/>
  <c r="S244" i="11"/>
  <c r="S245" i="11"/>
  <c r="S246" i="11"/>
  <c r="S247" i="11"/>
  <c r="S248" i="11"/>
  <c r="S249" i="11"/>
  <c r="S250" i="11"/>
  <c r="S251" i="11"/>
  <c r="S252" i="11"/>
  <c r="S253" i="11"/>
  <c r="S254" i="11"/>
  <c r="S255" i="11"/>
  <c r="S256" i="11"/>
  <c r="S257" i="11"/>
  <c r="S258" i="11"/>
  <c r="S259" i="11"/>
  <c r="S260" i="11"/>
  <c r="S261" i="11"/>
  <c r="S262" i="11"/>
  <c r="S263" i="11"/>
  <c r="S264" i="11"/>
  <c r="S265" i="11"/>
  <c r="S266" i="11"/>
  <c r="S267" i="11"/>
  <c r="S268" i="11"/>
  <c r="S269" i="11"/>
  <c r="S270" i="11"/>
  <c r="S271" i="11"/>
  <c r="S272" i="11"/>
  <c r="S273" i="11"/>
  <c r="S274" i="11"/>
  <c r="S275" i="11"/>
  <c r="S276" i="11"/>
  <c r="S277" i="11"/>
  <c r="S278" i="11"/>
  <c r="S279" i="11"/>
  <c r="S280" i="11"/>
  <c r="S281" i="11"/>
  <c r="S282" i="11"/>
  <c r="S283" i="11"/>
  <c r="S284" i="11"/>
  <c r="S285" i="11"/>
  <c r="S286" i="11"/>
  <c r="S287" i="11"/>
  <c r="S288" i="11"/>
  <c r="S289" i="11"/>
  <c r="S290" i="11"/>
  <c r="S291" i="11"/>
  <c r="S292" i="11"/>
  <c r="S293" i="11"/>
  <c r="S294" i="11"/>
  <c r="S295" i="11"/>
  <c r="S296" i="11"/>
  <c r="S297" i="11"/>
  <c r="S298" i="11"/>
  <c r="S299" i="11"/>
  <c r="S300" i="11"/>
  <c r="S301" i="11"/>
  <c r="S302" i="11"/>
  <c r="S303" i="11"/>
  <c r="S304" i="11"/>
  <c r="S305" i="11"/>
  <c r="S306" i="11"/>
  <c r="S307" i="11"/>
  <c r="S308" i="11"/>
  <c r="S309" i="11"/>
  <c r="S310" i="11"/>
  <c r="S311" i="11"/>
  <c r="S312" i="11"/>
  <c r="S313" i="11"/>
  <c r="S314" i="11"/>
  <c r="S315" i="11"/>
  <c r="S316" i="11"/>
  <c r="S317" i="11"/>
  <c r="S318" i="11"/>
  <c r="S319" i="11"/>
  <c r="S320" i="11"/>
  <c r="S321" i="11"/>
  <c r="S322" i="11"/>
  <c r="S323" i="11"/>
  <c r="S324" i="11"/>
  <c r="S325" i="11"/>
  <c r="S326" i="11"/>
  <c r="S327" i="11"/>
  <c r="S328" i="11"/>
  <c r="S329" i="11"/>
  <c r="S330" i="11"/>
  <c r="S331" i="11"/>
  <c r="S332" i="11"/>
  <c r="S333" i="11"/>
  <c r="S334" i="11"/>
  <c r="S335" i="11"/>
  <c r="S336" i="11"/>
  <c r="S337" i="11"/>
  <c r="S338" i="11"/>
  <c r="S339" i="11"/>
  <c r="S340" i="11"/>
  <c r="S341" i="11"/>
  <c r="S342" i="11"/>
  <c r="S343" i="11"/>
  <c r="S344" i="11"/>
  <c r="S345" i="11"/>
  <c r="S346" i="11"/>
  <c r="S347" i="11"/>
  <c r="S348" i="11"/>
  <c r="S349" i="11"/>
  <c r="S350" i="11"/>
  <c r="S351" i="11"/>
  <c r="S352" i="11"/>
  <c r="S353" i="11"/>
  <c r="S354" i="11"/>
  <c r="S355" i="11"/>
  <c r="S356" i="11"/>
  <c r="S357" i="11"/>
  <c r="S358" i="11"/>
  <c r="S359" i="11"/>
  <c r="S360" i="11"/>
  <c r="S361" i="11"/>
  <c r="S362" i="11"/>
  <c r="S363" i="11"/>
  <c r="S364" i="11"/>
  <c r="S365" i="11"/>
  <c r="S366" i="11"/>
  <c r="S367" i="11"/>
  <c r="S368" i="11"/>
  <c r="S369" i="11"/>
  <c r="S370" i="11"/>
  <c r="S371" i="11"/>
  <c r="S372" i="11"/>
  <c r="S373" i="11"/>
  <c r="S374" i="11"/>
  <c r="S375" i="11"/>
  <c r="S376" i="11"/>
  <c r="S377" i="11"/>
  <c r="S378" i="11"/>
  <c r="S379" i="11"/>
  <c r="S380" i="11"/>
  <c r="S381" i="11"/>
  <c r="S382" i="11"/>
  <c r="S383" i="11"/>
  <c r="S384" i="11"/>
  <c r="S385" i="11"/>
  <c r="S386" i="11"/>
  <c r="S387" i="11"/>
  <c r="S388" i="11"/>
  <c r="S389" i="11"/>
  <c r="S390" i="11"/>
  <c r="S391" i="11"/>
  <c r="S392" i="11"/>
  <c r="S393" i="11"/>
  <c r="S394" i="11"/>
  <c r="S395" i="11"/>
  <c r="S396" i="11"/>
  <c r="S397" i="11"/>
  <c r="S398" i="11"/>
  <c r="S399" i="11"/>
  <c r="S400" i="11"/>
  <c r="S401" i="11"/>
  <c r="S402" i="11"/>
  <c r="S403" i="11"/>
  <c r="S404" i="11"/>
  <c r="S405" i="11"/>
  <c r="S406" i="11"/>
  <c r="S407" i="11"/>
  <c r="S408" i="11"/>
  <c r="S409" i="11"/>
  <c r="S410" i="11"/>
  <c r="S411" i="11"/>
  <c r="S412" i="11"/>
  <c r="S413" i="11"/>
  <c r="S414" i="11"/>
  <c r="S415" i="11"/>
  <c r="S416" i="11"/>
  <c r="S417" i="11"/>
  <c r="S418" i="11"/>
  <c r="S419" i="11"/>
  <c r="S420" i="11"/>
  <c r="S421" i="11"/>
  <c r="S422" i="11"/>
  <c r="S423" i="11"/>
  <c r="S424" i="11"/>
  <c r="S425" i="11"/>
  <c r="S426" i="11"/>
  <c r="S427" i="11"/>
  <c r="S428" i="11"/>
  <c r="S429" i="11"/>
  <c r="S430" i="11"/>
  <c r="S431" i="11"/>
  <c r="S432" i="11"/>
  <c r="S433" i="11"/>
  <c r="S434" i="11"/>
  <c r="S435" i="11"/>
  <c r="S436" i="11"/>
  <c r="S437" i="11"/>
  <c r="S438" i="11"/>
  <c r="S439" i="11"/>
  <c r="S440" i="11"/>
  <c r="S441" i="11"/>
  <c r="S442" i="11"/>
  <c r="S443" i="11"/>
  <c r="S444" i="11"/>
  <c r="S445" i="11"/>
  <c r="S446" i="11"/>
  <c r="S447" i="11"/>
  <c r="S448" i="11"/>
  <c r="S449" i="11"/>
  <c r="S450" i="11"/>
  <c r="S451" i="11"/>
  <c r="S452" i="11"/>
  <c r="S453" i="11"/>
  <c r="S454" i="11"/>
  <c r="S455" i="11"/>
  <c r="S456" i="11"/>
  <c r="S457" i="11"/>
  <c r="S458" i="11"/>
  <c r="S459" i="11"/>
  <c r="S460" i="11"/>
  <c r="S461" i="11"/>
  <c r="S462" i="11"/>
  <c r="S463" i="11"/>
  <c r="S464" i="11"/>
  <c r="S465" i="11"/>
  <c r="S466" i="11"/>
  <c r="S467" i="11"/>
  <c r="S468" i="11"/>
  <c r="S469" i="11"/>
  <c r="S470" i="11"/>
  <c r="S471" i="11"/>
  <c r="S472" i="11"/>
  <c r="S473" i="11"/>
  <c r="S474" i="11"/>
  <c r="S475" i="11"/>
  <c r="S476" i="11"/>
  <c r="S477" i="11"/>
  <c r="S478" i="11"/>
  <c r="S479" i="11"/>
  <c r="S480" i="11"/>
  <c r="S481" i="11"/>
  <c r="S482" i="11"/>
  <c r="S483" i="11"/>
  <c r="S484" i="11"/>
  <c r="S485" i="11"/>
  <c r="S486" i="11"/>
  <c r="S487" i="11"/>
  <c r="S488" i="11"/>
  <c r="S489" i="11"/>
  <c r="S490" i="11"/>
  <c r="S491" i="11"/>
  <c r="S492" i="11"/>
  <c r="S493" i="11"/>
  <c r="S494" i="11"/>
  <c r="S495" i="11"/>
  <c r="S496" i="11"/>
  <c r="S497" i="11"/>
  <c r="S498" i="11"/>
  <c r="S499" i="11"/>
  <c r="S500" i="11"/>
  <c r="S501" i="11"/>
  <c r="S502" i="11"/>
  <c r="S503" i="11"/>
  <c r="S504" i="11"/>
  <c r="S505" i="11"/>
  <c r="S506" i="11"/>
  <c r="S507" i="11"/>
  <c r="S508" i="11"/>
  <c r="S509" i="11"/>
  <c r="S510" i="11"/>
  <c r="S511" i="11"/>
  <c r="S512" i="11"/>
  <c r="S513" i="11"/>
  <c r="S514" i="11"/>
  <c r="S515" i="11"/>
  <c r="S516" i="11"/>
  <c r="S517" i="11"/>
  <c r="S518" i="11"/>
  <c r="S519" i="11"/>
  <c r="S520" i="11"/>
  <c r="S521" i="11"/>
  <c r="S522" i="11"/>
  <c r="S523" i="11"/>
  <c r="S524" i="11"/>
  <c r="S525" i="11"/>
  <c r="S526" i="11"/>
  <c r="S527" i="11"/>
  <c r="S528" i="11"/>
  <c r="S529" i="11"/>
  <c r="S530" i="11"/>
  <c r="S531" i="11"/>
  <c r="S532" i="11"/>
  <c r="S533" i="11"/>
  <c r="S534" i="11"/>
  <c r="S535" i="11"/>
  <c r="S536" i="11"/>
  <c r="S537" i="11"/>
  <c r="S538" i="11"/>
  <c r="S539" i="11"/>
  <c r="S540" i="11"/>
  <c r="S541" i="11"/>
  <c r="S542" i="11"/>
  <c r="S543" i="11"/>
  <c r="S544" i="11"/>
  <c r="S545" i="11"/>
  <c r="S546" i="11"/>
  <c r="S547" i="11"/>
  <c r="S548" i="11"/>
  <c r="S549" i="11"/>
  <c r="S550" i="11"/>
  <c r="S551" i="11"/>
  <c r="S552" i="11"/>
  <c r="S553" i="11"/>
  <c r="S554" i="11"/>
  <c r="S555" i="11"/>
  <c r="S556" i="11"/>
  <c r="S557" i="11"/>
  <c r="S558" i="11"/>
  <c r="S559" i="11"/>
  <c r="S560" i="11"/>
  <c r="S561" i="11"/>
  <c r="S562" i="11"/>
  <c r="S563" i="11"/>
  <c r="S564" i="11"/>
  <c r="S565" i="11"/>
  <c r="S566" i="11"/>
  <c r="S567" i="11"/>
  <c r="S568" i="11"/>
  <c r="S569" i="11"/>
  <c r="S570" i="11"/>
  <c r="S571" i="11"/>
  <c r="S572" i="11"/>
  <c r="S573" i="11"/>
  <c r="S574" i="11"/>
  <c r="S575" i="11"/>
  <c r="S576" i="11"/>
  <c r="S577" i="11"/>
  <c r="S578" i="11"/>
  <c r="S579" i="11"/>
  <c r="S580" i="11"/>
  <c r="S581" i="11"/>
  <c r="S582" i="11"/>
  <c r="S583" i="11"/>
  <c r="S584" i="11"/>
  <c r="S585" i="11"/>
  <c r="S586" i="11"/>
  <c r="S587" i="11"/>
  <c r="S588" i="11"/>
  <c r="S589" i="11"/>
  <c r="S590" i="11"/>
  <c r="S591" i="11"/>
  <c r="S592" i="11"/>
  <c r="S593" i="11"/>
  <c r="S594" i="11"/>
  <c r="S595" i="11"/>
  <c r="S596" i="11"/>
  <c r="S597" i="11"/>
  <c r="S598" i="11"/>
  <c r="S599" i="11"/>
  <c r="S600" i="11"/>
  <c r="S601" i="11"/>
  <c r="S602" i="11"/>
  <c r="S603" i="11"/>
  <c r="S604" i="11"/>
  <c r="S605" i="11"/>
  <c r="S606" i="11"/>
  <c r="S607" i="11"/>
  <c r="S608" i="11"/>
  <c r="S609" i="11"/>
  <c r="S610" i="11"/>
  <c r="S611" i="11"/>
  <c r="S612" i="11"/>
  <c r="S613" i="11"/>
  <c r="S614" i="11"/>
  <c r="S615" i="11"/>
  <c r="S616" i="11"/>
  <c r="S617" i="11"/>
  <c r="S618" i="11"/>
  <c r="S619" i="11"/>
  <c r="S620" i="11"/>
  <c r="S621" i="11"/>
  <c r="S622" i="11"/>
  <c r="S623" i="11"/>
  <c r="S624" i="11"/>
  <c r="S625" i="11"/>
  <c r="S626" i="11"/>
  <c r="S627" i="11"/>
  <c r="S628" i="11"/>
  <c r="S629" i="11"/>
  <c r="S630" i="11"/>
  <c r="S631" i="11"/>
  <c r="S632" i="11"/>
  <c r="S633" i="11"/>
  <c r="S634" i="11"/>
  <c r="S635" i="11"/>
  <c r="S636" i="11"/>
  <c r="S637" i="11"/>
  <c r="S638" i="11"/>
  <c r="S639" i="11"/>
  <c r="S640" i="11"/>
  <c r="S641" i="11"/>
  <c r="S642" i="11"/>
  <c r="S643" i="11"/>
  <c r="S644" i="11"/>
  <c r="S645" i="11"/>
  <c r="S646" i="11"/>
  <c r="S647" i="11"/>
  <c r="S648" i="11"/>
  <c r="S649" i="11"/>
  <c r="S650" i="11"/>
  <c r="S651" i="11"/>
  <c r="S652" i="11"/>
  <c r="S653" i="11"/>
  <c r="S654" i="11"/>
  <c r="S655" i="11"/>
  <c r="S656" i="11"/>
  <c r="S657" i="11"/>
  <c r="S658" i="11"/>
  <c r="S659" i="11"/>
  <c r="S660" i="11"/>
  <c r="S661" i="11"/>
  <c r="S662" i="11"/>
  <c r="S663" i="11"/>
  <c r="S664" i="11"/>
  <c r="S665" i="11"/>
  <c r="S666" i="11"/>
  <c r="S667" i="11"/>
  <c r="S668" i="11"/>
  <c r="S669" i="11"/>
  <c r="S670" i="11"/>
  <c r="S671" i="11"/>
  <c r="S672" i="11"/>
  <c r="S673" i="11"/>
  <c r="S674" i="11"/>
  <c r="S675" i="11"/>
  <c r="S676" i="11"/>
  <c r="S677" i="11"/>
  <c r="S678" i="11"/>
  <c r="S679" i="11"/>
  <c r="S680" i="11"/>
  <c r="S681" i="11"/>
  <c r="S682" i="11"/>
  <c r="S683" i="11"/>
  <c r="S684" i="11"/>
  <c r="S685" i="11"/>
  <c r="S686" i="11"/>
  <c r="S687" i="11"/>
  <c r="S688" i="11"/>
  <c r="S689" i="11"/>
  <c r="S690" i="11"/>
  <c r="S691" i="11"/>
  <c r="S692" i="11"/>
  <c r="S693" i="11"/>
  <c r="S694" i="11"/>
  <c r="S695" i="11"/>
  <c r="S696" i="11"/>
  <c r="S697" i="11"/>
  <c r="S698" i="11"/>
  <c r="S699" i="11"/>
  <c r="S700" i="11"/>
  <c r="S701" i="11"/>
  <c r="S702" i="11"/>
  <c r="S703" i="11"/>
  <c r="S704" i="11"/>
  <c r="S705" i="11"/>
  <c r="S706" i="11"/>
  <c r="S707" i="11"/>
  <c r="S708" i="11"/>
  <c r="S709" i="11"/>
  <c r="S710" i="11"/>
  <c r="S711" i="11"/>
  <c r="S712" i="11"/>
  <c r="S713" i="11"/>
  <c r="S714" i="11"/>
  <c r="S715" i="11"/>
  <c r="S716" i="11"/>
  <c r="S717" i="11"/>
  <c r="S718" i="11"/>
  <c r="S719" i="11"/>
  <c r="S720" i="11"/>
  <c r="S721" i="11"/>
  <c r="S722" i="11"/>
  <c r="S723" i="11"/>
  <c r="S724" i="11"/>
  <c r="S725" i="11"/>
  <c r="S726" i="11"/>
  <c r="S727" i="11"/>
  <c r="S728" i="11"/>
  <c r="S729" i="11"/>
  <c r="S730" i="11"/>
  <c r="S731" i="11"/>
  <c r="S732" i="11"/>
  <c r="S733" i="11"/>
  <c r="S734" i="11"/>
  <c r="S735" i="11"/>
  <c r="S736" i="11"/>
  <c r="S737" i="11"/>
  <c r="S738" i="11"/>
  <c r="S739" i="11"/>
  <c r="S740" i="11"/>
  <c r="S741" i="11"/>
  <c r="S742" i="11"/>
  <c r="S743" i="11"/>
  <c r="S744" i="11"/>
  <c r="S745" i="11"/>
  <c r="S746" i="11"/>
  <c r="S747" i="11"/>
  <c r="S748" i="11"/>
  <c r="S749" i="11"/>
  <c r="S750" i="11"/>
  <c r="S751" i="11"/>
  <c r="S752" i="11"/>
  <c r="S753" i="11"/>
  <c r="S754" i="11"/>
  <c r="S755" i="11"/>
  <c r="S756" i="11"/>
  <c r="S757" i="11"/>
  <c r="S758" i="11"/>
  <c r="S759" i="11"/>
  <c r="S760" i="11"/>
  <c r="S761" i="11"/>
  <c r="S762" i="11"/>
  <c r="S763" i="11"/>
  <c r="S764" i="11"/>
  <c r="S765" i="11"/>
  <c r="S766" i="11"/>
  <c r="S767" i="11"/>
  <c r="S768" i="11"/>
  <c r="S769" i="11"/>
  <c r="S770" i="11"/>
  <c r="S771" i="11"/>
  <c r="S772" i="11"/>
  <c r="S773" i="11"/>
  <c r="S774" i="11"/>
  <c r="S775" i="11"/>
  <c r="S776" i="11"/>
  <c r="S777" i="11"/>
  <c r="S778" i="11"/>
  <c r="S779" i="11"/>
  <c r="S780" i="11"/>
  <c r="S781" i="11"/>
  <c r="S782" i="11"/>
  <c r="S783" i="11"/>
  <c r="S784" i="11"/>
  <c r="S785" i="11"/>
  <c r="S786" i="11"/>
  <c r="S787" i="11"/>
  <c r="S788" i="11"/>
  <c r="S789" i="11"/>
  <c r="S790" i="11"/>
  <c r="S791" i="11"/>
  <c r="S792" i="11"/>
  <c r="S793" i="11"/>
  <c r="S794" i="11"/>
  <c r="S795" i="11"/>
  <c r="S796" i="11"/>
  <c r="S797" i="11"/>
  <c r="S798" i="11"/>
  <c r="S799" i="11"/>
  <c r="S800" i="11"/>
  <c r="S801" i="11"/>
  <c r="S802" i="11"/>
  <c r="S803" i="11"/>
  <c r="S804" i="11"/>
  <c r="S805" i="11"/>
  <c r="S806" i="11"/>
  <c r="S807" i="11"/>
  <c r="S808" i="11"/>
  <c r="S809" i="11"/>
  <c r="S810" i="11"/>
  <c r="S811" i="11"/>
  <c r="S812" i="11"/>
  <c r="S813" i="11"/>
  <c r="S814" i="11"/>
  <c r="S815" i="11"/>
  <c r="S816" i="11"/>
  <c r="S817" i="11"/>
  <c r="S818" i="11"/>
  <c r="S819" i="11"/>
  <c r="S820" i="11"/>
  <c r="S821" i="11"/>
  <c r="S822" i="11"/>
  <c r="S823" i="11"/>
  <c r="S824" i="11"/>
  <c r="S825" i="11"/>
  <c r="S826" i="11"/>
  <c r="S827" i="11"/>
  <c r="S828" i="11"/>
  <c r="S829" i="11"/>
  <c r="S830" i="11"/>
  <c r="S831" i="11"/>
  <c r="S832" i="11"/>
  <c r="S833" i="11"/>
  <c r="S834" i="11"/>
  <c r="S835" i="11"/>
  <c r="S836" i="11"/>
  <c r="S837" i="11"/>
  <c r="S838" i="11"/>
  <c r="S839" i="11"/>
  <c r="S840" i="11"/>
  <c r="S841" i="11"/>
  <c r="S842" i="11"/>
  <c r="S843" i="11"/>
  <c r="S844" i="11"/>
  <c r="S845" i="11"/>
  <c r="S846" i="11"/>
  <c r="S847" i="11"/>
  <c r="S848" i="11"/>
  <c r="S849" i="11"/>
  <c r="S850" i="11"/>
  <c r="S851" i="11"/>
  <c r="S852" i="11"/>
  <c r="S853" i="11"/>
  <c r="S854" i="11"/>
  <c r="S855" i="11"/>
  <c r="S856" i="11"/>
  <c r="S857" i="11"/>
  <c r="S858" i="11"/>
  <c r="S859" i="11"/>
  <c r="S860" i="11"/>
  <c r="S861" i="11"/>
  <c r="S862" i="11"/>
  <c r="S863" i="11"/>
  <c r="S864" i="11"/>
  <c r="S865" i="11"/>
  <c r="S866" i="11"/>
  <c r="S867" i="11"/>
  <c r="S868" i="11"/>
  <c r="S869" i="11"/>
  <c r="S870" i="11"/>
  <c r="S871" i="11"/>
  <c r="S872" i="11"/>
  <c r="S873" i="11"/>
  <c r="S874" i="11"/>
  <c r="S875" i="11"/>
  <c r="S876" i="11"/>
  <c r="S877" i="11"/>
  <c r="S878" i="11"/>
  <c r="S879" i="11"/>
  <c r="S880" i="11"/>
  <c r="S881" i="11"/>
  <c r="S882" i="11"/>
  <c r="S883" i="11"/>
  <c r="S884" i="11"/>
  <c r="S885" i="11"/>
  <c r="S886" i="11"/>
  <c r="S887" i="11"/>
  <c r="S888" i="11"/>
  <c r="S889" i="11"/>
  <c r="S890" i="11"/>
  <c r="S891" i="11"/>
  <c r="S892" i="11"/>
  <c r="S893" i="11"/>
  <c r="S894" i="11"/>
  <c r="S895" i="11"/>
  <c r="S896" i="11"/>
  <c r="S897" i="11"/>
  <c r="S898" i="11"/>
  <c r="S899" i="11"/>
  <c r="S900" i="11"/>
  <c r="S901" i="11"/>
  <c r="S902" i="11"/>
  <c r="S903" i="11"/>
  <c r="S904" i="11"/>
  <c r="S905" i="11"/>
  <c r="S906" i="11"/>
  <c r="S907" i="11"/>
  <c r="S908" i="11"/>
  <c r="S909" i="11"/>
  <c r="S910" i="11"/>
  <c r="S911" i="11"/>
  <c r="S912" i="11"/>
  <c r="S913" i="11"/>
  <c r="S914" i="11"/>
  <c r="S915" i="11"/>
  <c r="S916" i="11"/>
  <c r="S917" i="11"/>
  <c r="S918" i="11"/>
  <c r="S919" i="11"/>
  <c r="S920" i="11"/>
  <c r="S921" i="11"/>
  <c r="S922" i="11"/>
  <c r="S923" i="11"/>
  <c r="S924" i="11"/>
  <c r="S925" i="11"/>
  <c r="S926" i="11"/>
  <c r="S927" i="11"/>
  <c r="S928" i="11"/>
  <c r="S929" i="11"/>
  <c r="S930" i="11"/>
  <c r="S931" i="11"/>
  <c r="S932" i="11"/>
  <c r="S933" i="11"/>
  <c r="S934" i="11"/>
  <c r="S935" i="11"/>
  <c r="S936" i="11"/>
  <c r="S937" i="11"/>
  <c r="S938" i="11"/>
  <c r="S939" i="11"/>
  <c r="S940" i="11"/>
  <c r="S941" i="11"/>
  <c r="S942" i="11"/>
  <c r="S943" i="11"/>
  <c r="S944" i="11"/>
  <c r="S945" i="11"/>
  <c r="S946" i="11"/>
  <c r="S947" i="11"/>
  <c r="S948" i="11"/>
  <c r="S949" i="11"/>
  <c r="S950" i="11"/>
  <c r="S951" i="11"/>
  <c r="S952" i="11"/>
  <c r="S953" i="11"/>
  <c r="S954" i="11"/>
  <c r="S955" i="11"/>
  <c r="S956" i="11"/>
  <c r="S957" i="11"/>
  <c r="S958" i="11"/>
  <c r="S959" i="11"/>
  <c r="S960" i="11"/>
  <c r="S961" i="11"/>
  <c r="S962" i="11"/>
  <c r="S963" i="11"/>
  <c r="S964" i="11"/>
  <c r="S965" i="11"/>
  <c r="S966" i="11"/>
  <c r="S967" i="11"/>
  <c r="S968" i="11"/>
  <c r="S969" i="11"/>
  <c r="S970" i="11"/>
  <c r="S971" i="11"/>
  <c r="S972" i="11"/>
  <c r="S973" i="11"/>
  <c r="S974" i="11"/>
  <c r="S975" i="11"/>
  <c r="S976" i="11"/>
  <c r="S977" i="11"/>
  <c r="S978" i="11"/>
  <c r="S979" i="11"/>
  <c r="S980" i="11"/>
  <c r="S981" i="11"/>
  <c r="S982" i="11"/>
  <c r="S983" i="11"/>
  <c r="S984" i="11"/>
  <c r="S985" i="11"/>
  <c r="S986" i="11"/>
  <c r="S987" i="11"/>
  <c r="S988" i="11"/>
  <c r="S989" i="11"/>
  <c r="S990" i="11"/>
  <c r="S991" i="11"/>
  <c r="S992" i="11"/>
  <c r="S993" i="11"/>
  <c r="S994" i="11"/>
  <c r="S995" i="11"/>
  <c r="S996" i="11"/>
  <c r="S997" i="11"/>
  <c r="S998" i="11"/>
  <c r="S999" i="11"/>
  <c r="S1000" i="11"/>
  <c r="S1001" i="11"/>
  <c r="S1002" i="11"/>
  <c r="S1003" i="11"/>
  <c r="S1004" i="11"/>
  <c r="S1005" i="11"/>
  <c r="S1006" i="11"/>
  <c r="S1007" i="11"/>
  <c r="S1008" i="11"/>
  <c r="S1009" i="11"/>
  <c r="S1010" i="11"/>
  <c r="S1011" i="11"/>
  <c r="S1012" i="11"/>
  <c r="S1013" i="11"/>
  <c r="S1014" i="11"/>
  <c r="S1015" i="11"/>
  <c r="S1016" i="11"/>
  <c r="S1017" i="11"/>
  <c r="S1018" i="11"/>
  <c r="S1019" i="11"/>
  <c r="S1020" i="11"/>
  <c r="S1021" i="11"/>
  <c r="S1022" i="11"/>
  <c r="S1023" i="11"/>
  <c r="S1024" i="11"/>
  <c r="S1025" i="11"/>
  <c r="S1026" i="11"/>
  <c r="S1027" i="11"/>
  <c r="S1028" i="11"/>
  <c r="S1029" i="11"/>
  <c r="S1030" i="11"/>
  <c r="S1031" i="11"/>
  <c r="S1032" i="11"/>
  <c r="S1033" i="11"/>
  <c r="S1034" i="11"/>
  <c r="R125" i="11"/>
  <c r="R126" i="11"/>
  <c r="R127" i="11"/>
  <c r="R128" i="11"/>
  <c r="R129" i="11"/>
  <c r="R130" i="11"/>
  <c r="R131" i="11"/>
  <c r="R132" i="11"/>
  <c r="R133" i="11"/>
  <c r="R134" i="11"/>
  <c r="R135" i="11"/>
  <c r="R136" i="11"/>
  <c r="R137" i="11"/>
  <c r="R138" i="11"/>
  <c r="R139" i="11"/>
  <c r="R140" i="11"/>
  <c r="R141" i="11"/>
  <c r="R142" i="11"/>
  <c r="R143" i="11"/>
  <c r="R144" i="11"/>
  <c r="R145" i="11"/>
  <c r="R146" i="11"/>
  <c r="R147" i="11"/>
  <c r="R148" i="11"/>
  <c r="R149" i="11"/>
  <c r="R150" i="11"/>
  <c r="R151" i="11"/>
  <c r="R152" i="11"/>
  <c r="R153" i="11"/>
  <c r="R154" i="11"/>
  <c r="R155" i="11"/>
  <c r="R156" i="11"/>
  <c r="R157" i="11"/>
  <c r="R158" i="11"/>
  <c r="R159" i="11"/>
  <c r="R160" i="11"/>
  <c r="R161" i="11"/>
  <c r="R162" i="11"/>
  <c r="R163" i="11"/>
  <c r="R164" i="11"/>
  <c r="R165" i="11"/>
  <c r="R166" i="11"/>
  <c r="R167" i="11"/>
  <c r="R168" i="11"/>
  <c r="R169" i="11"/>
  <c r="R170" i="11"/>
  <c r="R171" i="11"/>
  <c r="R172" i="11"/>
  <c r="R173" i="11"/>
  <c r="R174" i="11"/>
  <c r="R175" i="11"/>
  <c r="R176" i="11"/>
  <c r="R177" i="11"/>
  <c r="R178" i="11"/>
  <c r="R179" i="11"/>
  <c r="R180" i="11"/>
  <c r="R181" i="11"/>
  <c r="R182" i="11"/>
  <c r="R183" i="11"/>
  <c r="R184" i="11"/>
  <c r="R185" i="11"/>
  <c r="R186" i="11"/>
  <c r="R187" i="11"/>
  <c r="R188" i="11"/>
  <c r="R189" i="11"/>
  <c r="R190" i="11"/>
  <c r="R191" i="11"/>
  <c r="R192" i="11"/>
  <c r="R193" i="11"/>
  <c r="R194" i="11"/>
  <c r="R195" i="11"/>
  <c r="R196" i="11"/>
  <c r="R197" i="11"/>
  <c r="R198" i="11"/>
  <c r="R199" i="11"/>
  <c r="R200" i="11"/>
  <c r="R201" i="11"/>
  <c r="R202" i="11"/>
  <c r="R203" i="11"/>
  <c r="R204" i="11"/>
  <c r="R205" i="11"/>
  <c r="R206" i="11"/>
  <c r="R207" i="11"/>
  <c r="R208" i="11"/>
  <c r="R209" i="11"/>
  <c r="R210" i="11"/>
  <c r="R211" i="11"/>
  <c r="R212" i="11"/>
  <c r="R213" i="11"/>
  <c r="R214" i="11"/>
  <c r="R215" i="11"/>
  <c r="R216" i="11"/>
  <c r="R217" i="11"/>
  <c r="R218" i="11"/>
  <c r="R219" i="11"/>
  <c r="R220" i="11"/>
  <c r="R221" i="11"/>
  <c r="R222" i="11"/>
  <c r="R223" i="11"/>
  <c r="R224" i="11"/>
  <c r="R225" i="11"/>
  <c r="R226" i="11"/>
  <c r="R227" i="11"/>
  <c r="R228" i="11"/>
  <c r="R229" i="11"/>
  <c r="R230" i="11"/>
  <c r="R231" i="11"/>
  <c r="R232" i="11"/>
  <c r="R233" i="11"/>
  <c r="R234" i="11"/>
  <c r="R235" i="11"/>
  <c r="R236" i="11"/>
  <c r="R237" i="11"/>
  <c r="R238" i="11"/>
  <c r="R239" i="11"/>
  <c r="R240" i="11"/>
  <c r="R241" i="11"/>
  <c r="R242" i="11"/>
  <c r="R243" i="11"/>
  <c r="R244" i="11"/>
  <c r="R245" i="11"/>
  <c r="R246" i="11"/>
  <c r="R247" i="11"/>
  <c r="R248" i="11"/>
  <c r="R249" i="11"/>
  <c r="R250" i="11"/>
  <c r="R251" i="11"/>
  <c r="R252" i="11"/>
  <c r="R253" i="11"/>
  <c r="R254" i="11"/>
  <c r="R255" i="11"/>
  <c r="R256" i="11"/>
  <c r="R257" i="11"/>
  <c r="R258" i="11"/>
  <c r="R259" i="11"/>
  <c r="R260" i="11"/>
  <c r="R261" i="11"/>
  <c r="R262" i="11"/>
  <c r="R263" i="11"/>
  <c r="R264" i="11"/>
  <c r="R265" i="11"/>
  <c r="R266" i="11"/>
  <c r="R267" i="11"/>
  <c r="R268" i="11"/>
  <c r="R269" i="11"/>
  <c r="R270" i="11"/>
  <c r="R271" i="11"/>
  <c r="R272" i="11"/>
  <c r="R273" i="11"/>
  <c r="R274" i="11"/>
  <c r="R275" i="11"/>
  <c r="R276" i="11"/>
  <c r="R277" i="11"/>
  <c r="R278" i="11"/>
  <c r="R279" i="11"/>
  <c r="R280" i="11"/>
  <c r="R281" i="11"/>
  <c r="R282" i="11"/>
  <c r="R283" i="11"/>
  <c r="R284" i="11"/>
  <c r="R285" i="11"/>
  <c r="R286" i="11"/>
  <c r="R287" i="11"/>
  <c r="R288" i="11"/>
  <c r="R289" i="11"/>
  <c r="R290" i="11"/>
  <c r="R291" i="11"/>
  <c r="R292" i="11"/>
  <c r="R293" i="11"/>
  <c r="R294" i="11"/>
  <c r="R295" i="11"/>
  <c r="R296" i="11"/>
  <c r="R297" i="11"/>
  <c r="R298" i="11"/>
  <c r="R299" i="11"/>
  <c r="R300" i="11"/>
  <c r="R301" i="11"/>
  <c r="R302" i="11"/>
  <c r="R303" i="11"/>
  <c r="R304" i="11"/>
  <c r="R305" i="11"/>
  <c r="R306" i="11"/>
  <c r="R307" i="11"/>
  <c r="R308" i="11"/>
  <c r="R309" i="11"/>
  <c r="R310" i="11"/>
  <c r="R311" i="11"/>
  <c r="R312" i="11"/>
  <c r="R313" i="11"/>
  <c r="R314" i="11"/>
  <c r="R315" i="11"/>
  <c r="R316" i="11"/>
  <c r="R317" i="11"/>
  <c r="R318" i="11"/>
  <c r="R319" i="11"/>
  <c r="R320" i="11"/>
  <c r="R321" i="11"/>
  <c r="R322" i="11"/>
  <c r="R323" i="11"/>
  <c r="R324" i="11"/>
  <c r="R325" i="11"/>
  <c r="R326" i="11"/>
  <c r="R327" i="11"/>
  <c r="R328" i="11"/>
  <c r="R329" i="11"/>
  <c r="R330" i="11"/>
  <c r="R331" i="11"/>
  <c r="R332" i="11"/>
  <c r="R333" i="11"/>
  <c r="R334" i="11"/>
  <c r="R335" i="11"/>
  <c r="R336" i="11"/>
  <c r="R337" i="11"/>
  <c r="R338" i="11"/>
  <c r="R339" i="11"/>
  <c r="R340" i="11"/>
  <c r="R341" i="11"/>
  <c r="R342" i="11"/>
  <c r="R343" i="11"/>
  <c r="R344" i="11"/>
  <c r="R345" i="11"/>
  <c r="R346" i="11"/>
  <c r="R347" i="11"/>
  <c r="R348" i="11"/>
  <c r="R349" i="11"/>
  <c r="R350" i="11"/>
  <c r="R351" i="11"/>
  <c r="R352" i="11"/>
  <c r="R353" i="11"/>
  <c r="R354" i="11"/>
  <c r="R355" i="11"/>
  <c r="R356" i="11"/>
  <c r="R357" i="11"/>
  <c r="R358" i="11"/>
  <c r="R359" i="11"/>
  <c r="R360" i="11"/>
  <c r="R361" i="11"/>
  <c r="R362" i="11"/>
  <c r="R363" i="11"/>
  <c r="R364" i="11"/>
  <c r="R365" i="11"/>
  <c r="R366" i="11"/>
  <c r="R367" i="11"/>
  <c r="R368" i="11"/>
  <c r="R369" i="11"/>
  <c r="R370" i="11"/>
  <c r="R371" i="11"/>
  <c r="R372" i="11"/>
  <c r="R373" i="11"/>
  <c r="R374" i="11"/>
  <c r="R375" i="11"/>
  <c r="R376" i="11"/>
  <c r="R377" i="11"/>
  <c r="R378" i="11"/>
  <c r="R379" i="11"/>
  <c r="R380" i="11"/>
  <c r="R381" i="11"/>
  <c r="R382" i="11"/>
  <c r="R383" i="11"/>
  <c r="R384" i="11"/>
  <c r="R385" i="11"/>
  <c r="R386" i="11"/>
  <c r="R387" i="11"/>
  <c r="R388" i="11"/>
  <c r="R389" i="11"/>
  <c r="R390" i="11"/>
  <c r="R391" i="11"/>
  <c r="R392" i="11"/>
  <c r="R393" i="11"/>
  <c r="R394" i="11"/>
  <c r="R395" i="11"/>
  <c r="R396" i="11"/>
  <c r="R397" i="11"/>
  <c r="R398" i="11"/>
  <c r="R399" i="11"/>
  <c r="R400" i="11"/>
  <c r="R401" i="11"/>
  <c r="R402" i="11"/>
  <c r="R403" i="11"/>
  <c r="R404" i="11"/>
  <c r="R405" i="11"/>
  <c r="R406" i="11"/>
  <c r="R407" i="11"/>
  <c r="R408" i="11"/>
  <c r="R409" i="11"/>
  <c r="R410" i="11"/>
  <c r="R411" i="11"/>
  <c r="R412" i="11"/>
  <c r="R413" i="11"/>
  <c r="R414" i="11"/>
  <c r="R415" i="11"/>
  <c r="R416" i="11"/>
  <c r="R417" i="11"/>
  <c r="R418" i="11"/>
  <c r="R419" i="11"/>
  <c r="R420" i="11"/>
  <c r="R421" i="11"/>
  <c r="R422" i="11"/>
  <c r="R423" i="11"/>
  <c r="R424" i="11"/>
  <c r="R425" i="11"/>
  <c r="R426" i="11"/>
  <c r="R427" i="11"/>
  <c r="R428" i="11"/>
  <c r="R429" i="11"/>
  <c r="R430" i="11"/>
  <c r="R431" i="11"/>
  <c r="R432" i="11"/>
  <c r="R433" i="11"/>
  <c r="R434" i="11"/>
  <c r="R435" i="11"/>
  <c r="R436" i="11"/>
  <c r="R437" i="11"/>
  <c r="R438" i="11"/>
  <c r="R439" i="11"/>
  <c r="R440" i="11"/>
  <c r="R441" i="11"/>
  <c r="R442" i="11"/>
  <c r="R443" i="11"/>
  <c r="R444" i="11"/>
  <c r="R445" i="11"/>
  <c r="R446" i="11"/>
  <c r="R447" i="11"/>
  <c r="R448" i="11"/>
  <c r="R449" i="11"/>
  <c r="R450" i="11"/>
  <c r="R451" i="11"/>
  <c r="R452" i="11"/>
  <c r="R453" i="11"/>
  <c r="R454" i="11"/>
  <c r="R455" i="11"/>
  <c r="R456" i="11"/>
  <c r="R457" i="11"/>
  <c r="R458" i="11"/>
  <c r="R459" i="11"/>
  <c r="R460" i="11"/>
  <c r="R461" i="11"/>
  <c r="R462" i="11"/>
  <c r="R463" i="11"/>
  <c r="R464" i="11"/>
  <c r="R465" i="11"/>
  <c r="R466" i="11"/>
  <c r="R467" i="11"/>
  <c r="R468" i="11"/>
  <c r="R469" i="11"/>
  <c r="R470" i="11"/>
  <c r="R471" i="11"/>
  <c r="R472" i="11"/>
  <c r="R473" i="11"/>
  <c r="R474" i="11"/>
  <c r="R475" i="11"/>
  <c r="R476" i="11"/>
  <c r="R477" i="11"/>
  <c r="R478" i="11"/>
  <c r="R479" i="11"/>
  <c r="R480" i="11"/>
  <c r="R481" i="11"/>
  <c r="R482" i="11"/>
  <c r="R483" i="11"/>
  <c r="R484" i="11"/>
  <c r="R485" i="11"/>
  <c r="R486" i="11"/>
  <c r="R487" i="11"/>
  <c r="R488" i="11"/>
  <c r="R489" i="11"/>
  <c r="R490" i="11"/>
  <c r="R491" i="11"/>
  <c r="R492" i="11"/>
  <c r="R493" i="11"/>
  <c r="R494" i="11"/>
  <c r="R495" i="11"/>
  <c r="R496" i="11"/>
  <c r="R497" i="11"/>
  <c r="R498" i="11"/>
  <c r="R499" i="11"/>
  <c r="R500" i="11"/>
  <c r="R501" i="11"/>
  <c r="R502" i="11"/>
  <c r="R503" i="11"/>
  <c r="R504" i="11"/>
  <c r="R505" i="11"/>
  <c r="R506" i="11"/>
  <c r="R507" i="11"/>
  <c r="R508" i="11"/>
  <c r="R509" i="11"/>
  <c r="R510" i="11"/>
  <c r="R511" i="11"/>
  <c r="R512" i="11"/>
  <c r="R513" i="11"/>
  <c r="R514" i="11"/>
  <c r="R515" i="11"/>
  <c r="R516" i="11"/>
  <c r="R517" i="11"/>
  <c r="R518" i="11"/>
  <c r="R519" i="11"/>
  <c r="R520" i="11"/>
  <c r="R521" i="11"/>
  <c r="R522" i="11"/>
  <c r="R523" i="11"/>
  <c r="R524" i="11"/>
  <c r="R525" i="11"/>
  <c r="R526" i="11"/>
  <c r="R527" i="11"/>
  <c r="R528" i="11"/>
  <c r="R529" i="11"/>
  <c r="R530" i="11"/>
  <c r="R531" i="11"/>
  <c r="R532" i="11"/>
  <c r="R533" i="11"/>
  <c r="R534" i="11"/>
  <c r="R535" i="11"/>
  <c r="R536" i="11"/>
  <c r="R537" i="11"/>
  <c r="R538" i="11"/>
  <c r="R539" i="11"/>
  <c r="R540" i="11"/>
  <c r="R541" i="11"/>
  <c r="R542" i="11"/>
  <c r="R543" i="11"/>
  <c r="R544" i="11"/>
  <c r="R545" i="11"/>
  <c r="R546" i="11"/>
  <c r="R547" i="11"/>
  <c r="R548" i="11"/>
  <c r="R549" i="11"/>
  <c r="R550" i="11"/>
  <c r="R551" i="11"/>
  <c r="R552" i="11"/>
  <c r="R553" i="11"/>
  <c r="R554" i="11"/>
  <c r="R555" i="11"/>
  <c r="R556" i="11"/>
  <c r="R557" i="11"/>
  <c r="R558" i="11"/>
  <c r="R559" i="11"/>
  <c r="R560" i="11"/>
  <c r="R561" i="11"/>
  <c r="R562" i="11"/>
  <c r="R563" i="11"/>
  <c r="R564" i="11"/>
  <c r="R565" i="11"/>
  <c r="R566" i="11"/>
  <c r="R567" i="11"/>
  <c r="R568" i="11"/>
  <c r="R569" i="11"/>
  <c r="R570" i="11"/>
  <c r="R571" i="11"/>
  <c r="R572" i="11"/>
  <c r="R573" i="11"/>
  <c r="R574" i="11"/>
  <c r="R575" i="11"/>
  <c r="R576" i="11"/>
  <c r="R577" i="11"/>
  <c r="R578" i="11"/>
  <c r="R579" i="11"/>
  <c r="R580" i="11"/>
  <c r="R581" i="11"/>
  <c r="R582" i="11"/>
  <c r="R583" i="11"/>
  <c r="R584" i="11"/>
  <c r="R585" i="11"/>
  <c r="R586" i="11"/>
  <c r="R587" i="11"/>
  <c r="R588" i="11"/>
  <c r="R589" i="11"/>
  <c r="R590" i="11"/>
  <c r="R591" i="11"/>
  <c r="R592" i="11"/>
  <c r="R593" i="11"/>
  <c r="R594" i="11"/>
  <c r="R595" i="11"/>
  <c r="R596" i="11"/>
  <c r="R597" i="11"/>
  <c r="R598" i="11"/>
  <c r="R599" i="11"/>
  <c r="R600" i="11"/>
  <c r="R601" i="11"/>
  <c r="R602" i="11"/>
  <c r="R603" i="11"/>
  <c r="R604" i="11"/>
  <c r="R605" i="11"/>
  <c r="R606" i="11"/>
  <c r="R607" i="11"/>
  <c r="R608" i="11"/>
  <c r="R609" i="11"/>
  <c r="R610" i="11"/>
  <c r="R611" i="11"/>
  <c r="R612" i="11"/>
  <c r="R613" i="11"/>
  <c r="R614" i="11"/>
  <c r="R615" i="11"/>
  <c r="R616" i="11"/>
  <c r="R617" i="11"/>
  <c r="R618" i="11"/>
  <c r="R619" i="11"/>
  <c r="R620" i="11"/>
  <c r="R621" i="11"/>
  <c r="R622" i="11"/>
  <c r="R623" i="11"/>
  <c r="R624" i="11"/>
  <c r="R625" i="11"/>
  <c r="R626" i="11"/>
  <c r="R627" i="11"/>
  <c r="R628" i="11"/>
  <c r="R629" i="11"/>
  <c r="R630" i="11"/>
  <c r="R631" i="11"/>
  <c r="R632" i="11"/>
  <c r="R633" i="11"/>
  <c r="R634" i="11"/>
  <c r="R635" i="11"/>
  <c r="R636" i="11"/>
  <c r="R637" i="11"/>
  <c r="R638" i="11"/>
  <c r="R639" i="11"/>
  <c r="R640" i="11"/>
  <c r="R641" i="11"/>
  <c r="R642" i="11"/>
  <c r="R643" i="11"/>
  <c r="R644" i="11"/>
  <c r="R645" i="11"/>
  <c r="R646" i="11"/>
  <c r="R647" i="11"/>
  <c r="R648" i="11"/>
  <c r="R649" i="11"/>
  <c r="R650" i="11"/>
  <c r="R651" i="11"/>
  <c r="R652" i="11"/>
  <c r="R653" i="11"/>
  <c r="R654" i="11"/>
  <c r="R655" i="11"/>
  <c r="R656" i="11"/>
  <c r="R657" i="11"/>
  <c r="R658" i="11"/>
  <c r="R659" i="11"/>
  <c r="R660" i="11"/>
  <c r="R661" i="11"/>
  <c r="R662" i="11"/>
  <c r="R663" i="11"/>
  <c r="R664" i="11"/>
  <c r="R665" i="11"/>
  <c r="R666" i="11"/>
  <c r="R667" i="11"/>
  <c r="R668" i="11"/>
  <c r="R669" i="11"/>
  <c r="R670" i="11"/>
  <c r="R671" i="11"/>
  <c r="R672" i="11"/>
  <c r="R673" i="11"/>
  <c r="R674" i="11"/>
  <c r="R675" i="11"/>
  <c r="R676" i="11"/>
  <c r="R677" i="11"/>
  <c r="R678" i="11"/>
  <c r="R679" i="11"/>
  <c r="R680" i="11"/>
  <c r="R681" i="11"/>
  <c r="R682" i="11"/>
  <c r="R683" i="11"/>
  <c r="R684" i="11"/>
  <c r="R685" i="11"/>
  <c r="R686" i="11"/>
  <c r="R687" i="11"/>
  <c r="R688" i="11"/>
  <c r="R689" i="11"/>
  <c r="R690" i="11"/>
  <c r="R691" i="11"/>
  <c r="R692" i="11"/>
  <c r="R693" i="11"/>
  <c r="R694" i="11"/>
  <c r="R695" i="11"/>
  <c r="R696" i="11"/>
  <c r="R697" i="11"/>
  <c r="R698" i="11"/>
  <c r="R699" i="11"/>
  <c r="R700" i="11"/>
  <c r="R701" i="11"/>
  <c r="R702" i="11"/>
  <c r="R703" i="11"/>
  <c r="R704" i="11"/>
  <c r="R705" i="11"/>
  <c r="R706" i="11"/>
  <c r="R707" i="11"/>
  <c r="R708" i="11"/>
  <c r="R709" i="11"/>
  <c r="R710" i="11"/>
  <c r="R711" i="11"/>
  <c r="R712" i="11"/>
  <c r="R713" i="11"/>
  <c r="R714" i="11"/>
  <c r="R715" i="11"/>
  <c r="R716" i="11"/>
  <c r="R717" i="11"/>
  <c r="R718" i="11"/>
  <c r="R719" i="11"/>
  <c r="R720" i="11"/>
  <c r="R721" i="11"/>
  <c r="R722" i="11"/>
  <c r="R723" i="11"/>
  <c r="R724" i="11"/>
  <c r="R725" i="11"/>
  <c r="R726" i="11"/>
  <c r="R727" i="11"/>
  <c r="R728" i="11"/>
  <c r="R729" i="11"/>
  <c r="R730" i="11"/>
  <c r="R731" i="11"/>
  <c r="R732" i="11"/>
  <c r="R733" i="11"/>
  <c r="R734" i="11"/>
  <c r="R735" i="11"/>
  <c r="R736" i="11"/>
  <c r="R737" i="11"/>
  <c r="R738" i="11"/>
  <c r="R739" i="11"/>
  <c r="R740" i="11"/>
  <c r="R741" i="11"/>
  <c r="R742" i="11"/>
  <c r="R743" i="11"/>
  <c r="R744" i="11"/>
  <c r="R745" i="11"/>
  <c r="R746" i="11"/>
  <c r="R747" i="11"/>
  <c r="R748" i="11"/>
  <c r="R749" i="11"/>
  <c r="R750" i="11"/>
  <c r="R751" i="11"/>
  <c r="R752" i="11"/>
  <c r="R753" i="11"/>
  <c r="R754" i="11"/>
  <c r="R755" i="11"/>
  <c r="R756" i="11"/>
  <c r="R757" i="11"/>
  <c r="R758" i="11"/>
  <c r="R759" i="11"/>
  <c r="R760" i="11"/>
  <c r="R761" i="11"/>
  <c r="R762" i="11"/>
  <c r="R763" i="11"/>
  <c r="R764" i="11"/>
  <c r="R765" i="11"/>
  <c r="R766" i="11"/>
  <c r="R767" i="11"/>
  <c r="R768" i="11"/>
  <c r="R769" i="11"/>
  <c r="R770" i="11"/>
  <c r="R771" i="11"/>
  <c r="R772" i="11"/>
  <c r="R773" i="11"/>
  <c r="R774" i="11"/>
  <c r="R775" i="11"/>
  <c r="R776" i="11"/>
  <c r="R777" i="11"/>
  <c r="R778" i="11"/>
  <c r="R779" i="11"/>
  <c r="R780" i="11"/>
  <c r="R781" i="11"/>
  <c r="R782" i="11"/>
  <c r="R783" i="11"/>
  <c r="R784" i="11"/>
  <c r="R785" i="11"/>
  <c r="R786" i="11"/>
  <c r="R787" i="11"/>
  <c r="R788" i="11"/>
  <c r="R789" i="11"/>
  <c r="R790" i="11"/>
  <c r="R791" i="11"/>
  <c r="R792" i="11"/>
  <c r="R793" i="11"/>
  <c r="R794" i="11"/>
  <c r="R795" i="11"/>
  <c r="R796" i="11"/>
  <c r="R797" i="11"/>
  <c r="R798" i="11"/>
  <c r="R799" i="11"/>
  <c r="R800" i="11"/>
  <c r="R801" i="11"/>
  <c r="R802" i="11"/>
  <c r="R803" i="11"/>
  <c r="R804" i="11"/>
  <c r="R805" i="11"/>
  <c r="R806" i="11"/>
  <c r="R807" i="11"/>
  <c r="R808" i="11"/>
  <c r="R809" i="11"/>
  <c r="R810" i="11"/>
  <c r="R811" i="11"/>
  <c r="R812" i="11"/>
  <c r="R813" i="11"/>
  <c r="R814" i="11"/>
  <c r="R815" i="11"/>
  <c r="R816" i="11"/>
  <c r="R817" i="11"/>
  <c r="R818" i="11"/>
  <c r="R819" i="11"/>
  <c r="R820" i="11"/>
  <c r="R821" i="11"/>
  <c r="R822" i="11"/>
  <c r="R823" i="11"/>
  <c r="R824" i="11"/>
  <c r="R825" i="11"/>
  <c r="R826" i="11"/>
  <c r="R827" i="11"/>
  <c r="R828" i="11"/>
  <c r="R829" i="11"/>
  <c r="R830" i="11"/>
  <c r="R831" i="11"/>
  <c r="R832" i="11"/>
  <c r="R833" i="11"/>
  <c r="R834" i="11"/>
  <c r="R835" i="11"/>
  <c r="R836" i="11"/>
  <c r="R837" i="11"/>
  <c r="R838" i="11"/>
  <c r="R839" i="11"/>
  <c r="R840" i="11"/>
  <c r="R841" i="11"/>
  <c r="R842" i="11"/>
  <c r="R843" i="11"/>
  <c r="R844" i="11"/>
  <c r="R845" i="11"/>
  <c r="R846" i="11"/>
  <c r="R847" i="11"/>
  <c r="R848" i="11"/>
  <c r="R849" i="11"/>
  <c r="R850" i="11"/>
  <c r="R851" i="11"/>
  <c r="R852" i="11"/>
  <c r="R853" i="11"/>
  <c r="R854" i="11"/>
  <c r="R855" i="11"/>
  <c r="R856" i="11"/>
  <c r="R857" i="11"/>
  <c r="R858" i="11"/>
  <c r="R859" i="11"/>
  <c r="R860" i="11"/>
  <c r="R861" i="11"/>
  <c r="R862" i="11"/>
  <c r="R863" i="11"/>
  <c r="R864" i="11"/>
  <c r="R865" i="11"/>
  <c r="R866" i="11"/>
  <c r="R867" i="11"/>
  <c r="R868" i="11"/>
  <c r="R869" i="11"/>
  <c r="R870" i="11"/>
  <c r="R871" i="11"/>
  <c r="R872" i="11"/>
  <c r="R873" i="11"/>
  <c r="R874" i="11"/>
  <c r="R875" i="11"/>
  <c r="R876" i="11"/>
  <c r="R877" i="11"/>
  <c r="R878" i="11"/>
  <c r="R879" i="11"/>
  <c r="R880" i="11"/>
  <c r="R881" i="11"/>
  <c r="R882" i="11"/>
  <c r="R883" i="11"/>
  <c r="R884" i="11"/>
  <c r="R885" i="11"/>
  <c r="R886" i="11"/>
  <c r="R887" i="11"/>
  <c r="R888" i="11"/>
  <c r="R889" i="11"/>
  <c r="R890" i="11"/>
  <c r="R891" i="11"/>
  <c r="R892" i="11"/>
  <c r="R893" i="11"/>
  <c r="R894" i="11"/>
  <c r="R895" i="11"/>
  <c r="R896" i="11"/>
  <c r="R897" i="11"/>
  <c r="R898" i="11"/>
  <c r="R899" i="11"/>
  <c r="R900" i="11"/>
  <c r="R901" i="11"/>
  <c r="R902" i="11"/>
  <c r="R903" i="11"/>
  <c r="R904" i="11"/>
  <c r="R905" i="11"/>
  <c r="R906" i="11"/>
  <c r="R907" i="11"/>
  <c r="R908" i="11"/>
  <c r="R909" i="11"/>
  <c r="R910" i="11"/>
  <c r="R911" i="11"/>
  <c r="R912" i="11"/>
  <c r="R913" i="11"/>
  <c r="R914" i="11"/>
  <c r="R915" i="11"/>
  <c r="R916" i="11"/>
  <c r="R917" i="11"/>
  <c r="R918" i="11"/>
  <c r="R919" i="11"/>
  <c r="R920" i="11"/>
  <c r="R921" i="11"/>
  <c r="R922" i="11"/>
  <c r="R923" i="11"/>
  <c r="R924" i="11"/>
  <c r="R925" i="11"/>
  <c r="R926" i="11"/>
  <c r="R927" i="11"/>
  <c r="R928" i="11"/>
  <c r="R929" i="11"/>
  <c r="R930" i="11"/>
  <c r="R931" i="11"/>
  <c r="R932" i="11"/>
  <c r="R933" i="11"/>
  <c r="R934" i="11"/>
  <c r="R935" i="11"/>
  <c r="R936" i="11"/>
  <c r="R937" i="11"/>
  <c r="R938" i="11"/>
  <c r="R939" i="11"/>
  <c r="R940" i="11"/>
  <c r="R941" i="11"/>
  <c r="R942" i="11"/>
  <c r="R943" i="11"/>
  <c r="R944" i="11"/>
  <c r="R945" i="11"/>
  <c r="R946" i="11"/>
  <c r="R947" i="11"/>
  <c r="R948" i="11"/>
  <c r="R949" i="11"/>
  <c r="R950" i="11"/>
  <c r="R951" i="11"/>
  <c r="R952" i="11"/>
  <c r="R953" i="11"/>
  <c r="R954" i="11"/>
  <c r="R955" i="11"/>
  <c r="R956" i="11"/>
  <c r="R957" i="11"/>
  <c r="R958" i="11"/>
  <c r="R959" i="11"/>
  <c r="R960" i="11"/>
  <c r="R961" i="11"/>
  <c r="R962" i="11"/>
  <c r="R963" i="11"/>
  <c r="R964" i="11"/>
  <c r="R965" i="11"/>
  <c r="R966" i="11"/>
  <c r="R967" i="11"/>
  <c r="R968" i="11"/>
  <c r="R969" i="11"/>
  <c r="R970" i="11"/>
  <c r="R971" i="11"/>
  <c r="R972" i="11"/>
  <c r="R973" i="11"/>
  <c r="R974" i="11"/>
  <c r="R975" i="11"/>
  <c r="R976" i="11"/>
  <c r="R977" i="11"/>
  <c r="R978" i="11"/>
  <c r="R979" i="11"/>
  <c r="R980" i="11"/>
  <c r="R981" i="11"/>
  <c r="R982" i="11"/>
  <c r="R983" i="11"/>
  <c r="R984" i="11"/>
  <c r="R985" i="11"/>
  <c r="R986" i="11"/>
  <c r="R987" i="11"/>
  <c r="R988" i="11"/>
  <c r="R989" i="11"/>
  <c r="R990" i="11"/>
  <c r="R991" i="11"/>
  <c r="R992" i="11"/>
  <c r="R993" i="11"/>
  <c r="R994" i="11"/>
  <c r="R995" i="11"/>
  <c r="R996" i="11"/>
  <c r="R997" i="11"/>
  <c r="R998" i="11"/>
  <c r="R999" i="11"/>
  <c r="R1000" i="11"/>
  <c r="R1001" i="11"/>
  <c r="R1002" i="11"/>
  <c r="R1003" i="11"/>
  <c r="R1004" i="11"/>
  <c r="R1005" i="11"/>
  <c r="R1006" i="11"/>
  <c r="R1007" i="11"/>
  <c r="R1008" i="11"/>
  <c r="R1009" i="11"/>
  <c r="R1010" i="11"/>
  <c r="R1011" i="11"/>
  <c r="R1012" i="11"/>
  <c r="R1013" i="11"/>
  <c r="R1014" i="11"/>
  <c r="R1015" i="11"/>
  <c r="R1016" i="11"/>
  <c r="R1017" i="11"/>
  <c r="R1018" i="11"/>
  <c r="R1019" i="11"/>
  <c r="R1020" i="11"/>
  <c r="R1021" i="11"/>
  <c r="R1022" i="11"/>
  <c r="R1023" i="11"/>
  <c r="R1024" i="11"/>
  <c r="R1025" i="11"/>
  <c r="R1026" i="11"/>
  <c r="R1027" i="11"/>
  <c r="R1028" i="11"/>
  <c r="R1029" i="11"/>
  <c r="R1030" i="11"/>
  <c r="R1031" i="11"/>
  <c r="R1032" i="11"/>
  <c r="R1033" i="11"/>
  <c r="R1034" i="11"/>
  <c r="AQ6" i="10"/>
  <c r="AP6" i="10"/>
  <c r="AQ5" i="10" l="1"/>
  <c r="D23" i="11"/>
  <c r="E23" i="11"/>
  <c r="D24" i="11"/>
  <c r="D26" i="11" s="1"/>
  <c r="E24" i="11"/>
  <c r="E26" i="11" s="1"/>
  <c r="D25" i="11"/>
  <c r="E25" i="11"/>
  <c r="I20" i="11"/>
  <c r="B4" i="15"/>
  <c r="B5" i="15"/>
  <c r="B6" i="15"/>
  <c r="B7" i="15"/>
  <c r="B8" i="15"/>
  <c r="B9" i="15"/>
  <c r="B10" i="15"/>
  <c r="B11" i="15"/>
  <c r="B12" i="15"/>
  <c r="B13" i="15"/>
  <c r="B14" i="15"/>
  <c r="B15" i="15"/>
  <c r="B16" i="15"/>
  <c r="B17" i="15"/>
  <c r="B18" i="15"/>
  <c r="B19" i="15"/>
  <c r="B20" i="15"/>
  <c r="B21" i="15"/>
  <c r="B22" i="15"/>
  <c r="B23" i="15"/>
  <c r="B24" i="15"/>
  <c r="B25" i="15"/>
  <c r="B26" i="15"/>
  <c r="B27" i="15"/>
  <c r="B28" i="15"/>
  <c r="B29" i="15"/>
  <c r="B30" i="15"/>
  <c r="B31" i="15"/>
  <c r="B32"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3" i="15"/>
  <c r="B74" i="15"/>
  <c r="B75" i="15"/>
  <c r="B76" i="15"/>
  <c r="B77" i="15"/>
  <c r="B78" i="15"/>
  <c r="B79" i="15"/>
  <c r="B80" i="15"/>
  <c r="B81" i="15"/>
  <c r="B82" i="15"/>
  <c r="B83" i="15"/>
  <c r="B84" i="15"/>
  <c r="B85" i="15"/>
  <c r="B86" i="15"/>
  <c r="B87" i="15"/>
  <c r="B88" i="15"/>
  <c r="B89" i="15"/>
  <c r="B90" i="15"/>
  <c r="B91" i="15"/>
  <c r="B92" i="15"/>
  <c r="B93" i="15"/>
  <c r="B94" i="15"/>
  <c r="B95" i="15"/>
  <c r="B96" i="15"/>
  <c r="B97" i="15"/>
  <c r="B98" i="15"/>
  <c r="B99" i="15"/>
  <c r="B100" i="15"/>
  <c r="B101" i="15"/>
  <c r="B102" i="15"/>
  <c r="B103" i="15"/>
  <c r="B104" i="15"/>
  <c r="B105" i="15"/>
  <c r="B106" i="15"/>
  <c r="B107" i="15"/>
  <c r="B108" i="15"/>
  <c r="B109" i="15"/>
  <c r="B110" i="15"/>
  <c r="B111" i="15"/>
  <c r="B112" i="15"/>
  <c r="B113" i="15"/>
  <c r="B114" i="15"/>
  <c r="B115" i="15"/>
  <c r="B116" i="15"/>
  <c r="B117" i="15"/>
  <c r="B118" i="15"/>
  <c r="B119" i="15"/>
  <c r="B120" i="15"/>
  <c r="B121" i="15"/>
  <c r="B122" i="15"/>
  <c r="B123" i="15"/>
  <c r="B124" i="15"/>
  <c r="B125" i="15"/>
  <c r="B126" i="15"/>
  <c r="B127" i="15"/>
  <c r="B128" i="15"/>
  <c r="B129" i="15"/>
  <c r="B130" i="15"/>
  <c r="B131" i="15"/>
  <c r="B132" i="15"/>
  <c r="B133" i="15"/>
  <c r="B134" i="15"/>
  <c r="B135" i="15"/>
  <c r="B136" i="15"/>
  <c r="B137" i="15"/>
  <c r="B138" i="15"/>
  <c r="B139" i="15"/>
  <c r="B140" i="15"/>
  <c r="B141" i="15"/>
  <c r="B142" i="15"/>
  <c r="B143" i="15"/>
  <c r="B144" i="15"/>
  <c r="B145" i="15"/>
  <c r="B146" i="15"/>
  <c r="B147" i="15"/>
  <c r="B148" i="15"/>
  <c r="B149" i="15"/>
  <c r="B150" i="15"/>
  <c r="B151" i="15"/>
  <c r="B152" i="15"/>
  <c r="B153" i="15"/>
  <c r="B154" i="15"/>
  <c r="B155" i="15"/>
  <c r="B156" i="15"/>
  <c r="B157" i="15"/>
  <c r="B158" i="15"/>
  <c r="B159" i="15"/>
  <c r="B160" i="15"/>
  <c r="B161" i="15"/>
  <c r="B162" i="15"/>
  <c r="B163" i="15"/>
  <c r="B164" i="15"/>
  <c r="B165" i="15"/>
  <c r="B166" i="15"/>
  <c r="B167" i="15"/>
  <c r="B168" i="15"/>
  <c r="B169" i="15"/>
  <c r="B170" i="15"/>
  <c r="B171" i="15"/>
  <c r="B172" i="15"/>
  <c r="B173" i="15"/>
  <c r="B174" i="15"/>
  <c r="B175" i="15"/>
  <c r="B176" i="15"/>
  <c r="B177" i="15"/>
  <c r="B178" i="15"/>
  <c r="B179" i="15"/>
  <c r="B180" i="15"/>
  <c r="B181" i="15"/>
  <c r="B182" i="15"/>
  <c r="B183" i="15"/>
  <c r="B184" i="15"/>
  <c r="B185" i="15"/>
  <c r="B186" i="15"/>
  <c r="B187" i="15"/>
  <c r="B188" i="15"/>
  <c r="B189" i="15"/>
  <c r="B190" i="15"/>
  <c r="B191" i="15"/>
  <c r="B192" i="15"/>
  <c r="B193" i="15"/>
  <c r="B194" i="15"/>
  <c r="B195" i="15"/>
  <c r="B196" i="15"/>
  <c r="B197" i="15"/>
  <c r="B198" i="15"/>
  <c r="B199" i="15"/>
  <c r="B200" i="15"/>
  <c r="B201" i="15"/>
  <c r="B202" i="15"/>
  <c r="B203" i="15"/>
  <c r="B204" i="15"/>
  <c r="B205" i="15"/>
  <c r="B206" i="15"/>
  <c r="B207" i="15"/>
  <c r="B208" i="15"/>
  <c r="B209" i="15"/>
  <c r="B210" i="15"/>
  <c r="B211" i="15"/>
  <c r="B212" i="15"/>
  <c r="B213" i="15"/>
  <c r="B214" i="15"/>
  <c r="B215" i="15"/>
  <c r="B216" i="15"/>
  <c r="B217" i="15"/>
  <c r="B218" i="15"/>
  <c r="B219" i="15"/>
  <c r="B220" i="15"/>
  <c r="B221" i="15"/>
  <c r="B222" i="15"/>
  <c r="B223" i="15"/>
  <c r="B224" i="15"/>
  <c r="B225" i="15"/>
  <c r="B226" i="15"/>
  <c r="B227" i="15"/>
  <c r="B228" i="15"/>
  <c r="B229" i="15"/>
  <c r="B230" i="15"/>
  <c r="B231" i="15"/>
  <c r="B232" i="15"/>
  <c r="B233" i="15"/>
  <c r="B234" i="15"/>
  <c r="B235" i="15"/>
  <c r="B236" i="15"/>
  <c r="B237" i="15"/>
  <c r="B238" i="15"/>
  <c r="B239" i="15"/>
  <c r="B240" i="15"/>
  <c r="B241" i="15"/>
  <c r="B242" i="15"/>
  <c r="B243" i="15"/>
  <c r="B244" i="15"/>
  <c r="B245" i="15"/>
  <c r="B246" i="15"/>
  <c r="B247" i="15"/>
  <c r="B248" i="15"/>
  <c r="B249" i="15"/>
  <c r="B250" i="15"/>
  <c r="B251" i="15"/>
  <c r="B252" i="15"/>
  <c r="B253" i="15"/>
  <c r="B254" i="15"/>
  <c r="B255" i="15"/>
  <c r="B256" i="15"/>
  <c r="B257" i="15"/>
  <c r="B258" i="15"/>
  <c r="B259" i="15"/>
  <c r="B260" i="15"/>
  <c r="B261" i="15"/>
  <c r="B262" i="15"/>
  <c r="B263" i="15"/>
  <c r="B264" i="15"/>
  <c r="B265" i="15"/>
  <c r="B266" i="15"/>
  <c r="B267" i="15"/>
  <c r="B268" i="15"/>
  <c r="B269" i="15"/>
  <c r="B270" i="15"/>
  <c r="B271" i="15"/>
  <c r="B272" i="15"/>
  <c r="B273" i="15"/>
  <c r="B274" i="15"/>
  <c r="B275" i="15"/>
  <c r="B276" i="15"/>
  <c r="B277" i="15"/>
  <c r="B278" i="15"/>
  <c r="B279" i="15"/>
  <c r="B280" i="15"/>
  <c r="B281" i="15"/>
  <c r="B282" i="15"/>
  <c r="B283" i="15"/>
  <c r="B284" i="15"/>
  <c r="B285" i="15"/>
  <c r="B286" i="15"/>
  <c r="B287" i="15"/>
  <c r="B288" i="15"/>
  <c r="B289" i="15"/>
  <c r="B290" i="15"/>
  <c r="B291" i="15"/>
  <c r="B292" i="15"/>
  <c r="B293" i="15"/>
  <c r="B294" i="15"/>
  <c r="B295" i="15"/>
  <c r="B296" i="15"/>
  <c r="B297" i="15"/>
  <c r="B298" i="15"/>
  <c r="B299" i="15"/>
  <c r="B300" i="15"/>
  <c r="B301" i="15"/>
  <c r="B302" i="15"/>
  <c r="B303" i="15"/>
  <c r="B304" i="15"/>
  <c r="B305" i="15"/>
  <c r="B306" i="15"/>
  <c r="B307" i="15"/>
  <c r="B308" i="15"/>
  <c r="B309" i="15"/>
  <c r="B310" i="15"/>
  <c r="B311" i="15"/>
  <c r="B312" i="15"/>
  <c r="B313" i="15"/>
  <c r="B314" i="15"/>
  <c r="B315" i="15"/>
  <c r="B316" i="15"/>
  <c r="B317" i="15"/>
  <c r="B318" i="15"/>
  <c r="B319" i="15"/>
  <c r="B320" i="15"/>
  <c r="B321" i="15"/>
  <c r="B322" i="15"/>
  <c r="B323" i="15"/>
  <c r="B324" i="15"/>
  <c r="B325" i="15"/>
  <c r="B326" i="15"/>
  <c r="B327" i="15"/>
  <c r="B328" i="15"/>
  <c r="B329" i="15"/>
  <c r="B330" i="15"/>
  <c r="B331" i="15"/>
  <c r="B332" i="15"/>
  <c r="B333" i="15"/>
  <c r="B334" i="15"/>
  <c r="B335" i="15"/>
  <c r="B336" i="15"/>
  <c r="B337" i="15"/>
  <c r="B338" i="15"/>
  <c r="B339" i="15"/>
  <c r="B340" i="15"/>
  <c r="B341" i="15"/>
  <c r="B342" i="15"/>
  <c r="B343" i="15"/>
  <c r="B344" i="15"/>
  <c r="B345" i="15"/>
  <c r="B346" i="15"/>
  <c r="B347" i="15"/>
  <c r="B348" i="15"/>
  <c r="B349" i="15"/>
  <c r="B350" i="15"/>
  <c r="B351" i="15"/>
  <c r="B352" i="15"/>
  <c r="B353" i="15"/>
  <c r="B354" i="15"/>
  <c r="B355" i="15"/>
  <c r="B356" i="15"/>
  <c r="B357" i="15"/>
  <c r="B358" i="15"/>
  <c r="B359" i="15"/>
  <c r="B360" i="15"/>
  <c r="B361" i="15"/>
  <c r="B362" i="15"/>
  <c r="B363" i="15"/>
  <c r="B364" i="15"/>
  <c r="B365" i="15"/>
  <c r="B366" i="15"/>
  <c r="B367" i="15"/>
  <c r="B368" i="15"/>
  <c r="B369" i="15"/>
  <c r="B370" i="15"/>
  <c r="B371" i="15"/>
  <c r="B372" i="15"/>
  <c r="B373" i="15"/>
  <c r="B374" i="15"/>
  <c r="B375" i="15"/>
  <c r="B376" i="15"/>
  <c r="B377" i="15"/>
  <c r="B378" i="15"/>
  <c r="B379" i="15"/>
  <c r="B380" i="15"/>
  <c r="B381" i="15"/>
  <c r="B382" i="15"/>
  <c r="B383" i="15"/>
  <c r="B384" i="15"/>
  <c r="B385" i="15"/>
  <c r="B386" i="15"/>
  <c r="B387" i="15"/>
  <c r="B388" i="15"/>
  <c r="B389" i="15"/>
  <c r="B390" i="15"/>
  <c r="B391" i="15"/>
  <c r="B392" i="15"/>
  <c r="B393" i="15"/>
  <c r="B394" i="15"/>
  <c r="B395" i="15"/>
  <c r="B396" i="15"/>
  <c r="B397" i="15"/>
  <c r="B398" i="15"/>
  <c r="B399" i="15"/>
  <c r="B400" i="15"/>
  <c r="B401" i="15"/>
  <c r="B402" i="15"/>
  <c r="B403" i="15"/>
  <c r="B404" i="15"/>
  <c r="B405" i="15"/>
  <c r="B406" i="15"/>
  <c r="B407" i="15"/>
  <c r="B408" i="15"/>
  <c r="B409" i="15"/>
  <c r="B410" i="15"/>
  <c r="B411" i="15"/>
  <c r="B412" i="15"/>
  <c r="B413" i="15"/>
  <c r="B414" i="15"/>
  <c r="B415" i="15"/>
  <c r="B416" i="15"/>
  <c r="B417" i="15"/>
  <c r="B418" i="15"/>
  <c r="B419" i="15"/>
  <c r="B420" i="15"/>
  <c r="B421" i="15"/>
  <c r="B422" i="15"/>
  <c r="B423" i="15"/>
  <c r="B424" i="15"/>
  <c r="B425" i="15"/>
  <c r="B426" i="15"/>
  <c r="B427" i="15"/>
  <c r="B428" i="15"/>
  <c r="B429" i="15"/>
  <c r="B430" i="15"/>
  <c r="B431" i="15"/>
  <c r="B432" i="15"/>
  <c r="B433" i="15"/>
  <c r="B434" i="15"/>
  <c r="B435" i="15"/>
  <c r="B436" i="15"/>
  <c r="B437" i="15"/>
  <c r="B438" i="15"/>
  <c r="B439" i="15"/>
  <c r="B440" i="15"/>
  <c r="B441" i="15"/>
  <c r="B442" i="15"/>
  <c r="B443" i="15"/>
  <c r="B444" i="15"/>
  <c r="B445" i="15"/>
  <c r="B446" i="15"/>
  <c r="B447" i="15"/>
  <c r="B448" i="15"/>
  <c r="B449" i="15"/>
  <c r="B450" i="15"/>
  <c r="B451" i="15"/>
  <c r="B452" i="15"/>
  <c r="B453" i="15"/>
  <c r="B454" i="15"/>
  <c r="B455" i="15"/>
  <c r="B456" i="15"/>
  <c r="B457" i="15"/>
  <c r="B458" i="15"/>
  <c r="B459" i="15"/>
  <c r="B460" i="15"/>
  <c r="B461" i="15"/>
  <c r="B462" i="15"/>
  <c r="B463" i="15"/>
  <c r="B464" i="15"/>
  <c r="B465" i="15"/>
  <c r="B466" i="15"/>
  <c r="B467" i="15"/>
  <c r="B468" i="15"/>
  <c r="B469" i="15"/>
  <c r="B470" i="15"/>
  <c r="B471" i="15"/>
  <c r="B472" i="15"/>
  <c r="B473" i="15"/>
  <c r="B474" i="15"/>
  <c r="B475" i="15"/>
  <c r="B476" i="15"/>
  <c r="B477" i="15"/>
  <c r="B478" i="15"/>
  <c r="B479" i="15"/>
  <c r="B480" i="15"/>
  <c r="B481" i="15"/>
  <c r="B482" i="15"/>
  <c r="B483" i="15"/>
  <c r="B484" i="15"/>
  <c r="B485" i="15"/>
  <c r="B486" i="15"/>
  <c r="B487" i="15"/>
  <c r="B488" i="15"/>
  <c r="B489" i="15"/>
  <c r="B490" i="15"/>
  <c r="B491" i="15"/>
  <c r="B492" i="15"/>
  <c r="B493" i="15"/>
  <c r="B494" i="15"/>
  <c r="B495" i="15"/>
  <c r="B496" i="15"/>
  <c r="B497" i="15"/>
  <c r="B498" i="15"/>
  <c r="B499" i="15"/>
  <c r="B500" i="15"/>
  <c r="B501" i="15"/>
  <c r="B502" i="15"/>
  <c r="B503" i="15"/>
  <c r="B504" i="15"/>
  <c r="B505" i="15"/>
  <c r="B506" i="15"/>
  <c r="B507" i="15"/>
  <c r="B508" i="15"/>
  <c r="B509" i="15"/>
  <c r="B510" i="15"/>
  <c r="B511" i="15"/>
  <c r="B512" i="15"/>
  <c r="B513" i="15"/>
  <c r="B514" i="15"/>
  <c r="B515" i="15"/>
  <c r="B516" i="15"/>
  <c r="B517" i="15"/>
  <c r="B518" i="15"/>
  <c r="B519" i="15"/>
  <c r="B520" i="15"/>
  <c r="B521" i="15"/>
  <c r="B522" i="15"/>
  <c r="B523" i="15"/>
  <c r="B524" i="15"/>
  <c r="B525" i="15"/>
  <c r="B526" i="15"/>
  <c r="B527" i="15"/>
  <c r="B528" i="15"/>
  <c r="B529" i="15"/>
  <c r="B530" i="15"/>
  <c r="B531" i="15"/>
  <c r="B532" i="15"/>
  <c r="B533" i="15"/>
  <c r="B534" i="15"/>
  <c r="B535" i="15"/>
  <c r="B536" i="15"/>
  <c r="B537" i="15"/>
  <c r="B538" i="15"/>
  <c r="B539" i="15"/>
  <c r="B540" i="15"/>
  <c r="B541" i="15"/>
  <c r="B542" i="15"/>
  <c r="B543" i="15"/>
  <c r="B544" i="15"/>
  <c r="B545" i="15"/>
  <c r="B546" i="15"/>
  <c r="B547" i="15"/>
  <c r="B548" i="15"/>
  <c r="B549" i="15"/>
  <c r="B550" i="15"/>
  <c r="B551" i="15"/>
  <c r="B552" i="15"/>
  <c r="B553" i="15"/>
  <c r="B554" i="15"/>
  <c r="B555" i="15"/>
  <c r="B556" i="15"/>
  <c r="B557" i="15"/>
  <c r="B558" i="15"/>
  <c r="B559" i="15"/>
  <c r="B560" i="15"/>
  <c r="B561" i="15"/>
  <c r="B562" i="15"/>
  <c r="B563" i="15"/>
  <c r="B564" i="15"/>
  <c r="B565" i="15"/>
  <c r="B566" i="15"/>
  <c r="B567" i="15"/>
  <c r="B568" i="15"/>
  <c r="B569" i="15"/>
  <c r="B570" i="15"/>
  <c r="B571" i="15"/>
  <c r="B572" i="15"/>
  <c r="B573" i="15"/>
  <c r="B574" i="15"/>
  <c r="B575" i="15"/>
  <c r="B576" i="15"/>
  <c r="B577" i="15"/>
  <c r="B578" i="15"/>
  <c r="B579" i="15"/>
  <c r="B580" i="15"/>
  <c r="B581" i="15"/>
  <c r="B582" i="15"/>
  <c r="B583" i="15"/>
  <c r="B584" i="15"/>
  <c r="B585" i="15"/>
  <c r="B586" i="15"/>
  <c r="B587" i="15"/>
  <c r="B588" i="15"/>
  <c r="B589" i="15"/>
  <c r="B590" i="15"/>
  <c r="B591" i="15"/>
  <c r="B592" i="15"/>
  <c r="B593" i="15"/>
  <c r="B594" i="15"/>
  <c r="B595" i="15"/>
  <c r="B596" i="15"/>
  <c r="B597" i="15"/>
  <c r="B598" i="15"/>
  <c r="B599" i="15"/>
  <c r="B600" i="15"/>
  <c r="B601" i="15"/>
  <c r="B602" i="15"/>
  <c r="B603" i="15"/>
  <c r="B604" i="15"/>
  <c r="B605" i="15"/>
  <c r="B606" i="15"/>
  <c r="B607" i="15"/>
  <c r="B608" i="15"/>
  <c r="B609" i="15"/>
  <c r="B610" i="15"/>
  <c r="B611" i="15"/>
  <c r="B612" i="15"/>
  <c r="B613" i="15"/>
  <c r="B614" i="15"/>
  <c r="B615" i="15"/>
  <c r="B616" i="15"/>
  <c r="B617" i="15"/>
  <c r="B618" i="15"/>
  <c r="B619" i="15"/>
  <c r="B620" i="15"/>
  <c r="B621" i="15"/>
  <c r="B622" i="15"/>
  <c r="B623" i="15"/>
  <c r="B624" i="15"/>
  <c r="B625" i="15"/>
  <c r="B626" i="15"/>
  <c r="B627" i="15"/>
  <c r="B628" i="15"/>
  <c r="B629" i="15"/>
  <c r="B630" i="15"/>
  <c r="B631" i="15"/>
  <c r="B632" i="15"/>
  <c r="B633" i="15"/>
  <c r="B634" i="15"/>
  <c r="B635" i="15"/>
  <c r="B636" i="15"/>
  <c r="B637" i="15"/>
  <c r="B638" i="15"/>
  <c r="B639" i="15"/>
  <c r="B640" i="15"/>
  <c r="B641" i="15"/>
  <c r="B642" i="15"/>
  <c r="B643" i="15"/>
  <c r="B644" i="15"/>
  <c r="B645" i="15"/>
  <c r="B646" i="15"/>
  <c r="B647" i="15"/>
  <c r="B648" i="15"/>
  <c r="B649" i="15"/>
  <c r="B650" i="15"/>
  <c r="B651" i="15"/>
  <c r="B652" i="15"/>
  <c r="B653" i="15"/>
  <c r="B654" i="15"/>
  <c r="B655" i="15"/>
  <c r="B656" i="15"/>
  <c r="B657" i="15"/>
  <c r="B658" i="15"/>
  <c r="B659" i="15"/>
  <c r="B660" i="15"/>
  <c r="B661" i="15"/>
  <c r="B662" i="15"/>
  <c r="B663" i="15"/>
  <c r="B664" i="15"/>
  <c r="B665" i="15"/>
  <c r="B666" i="15"/>
  <c r="B667" i="15"/>
  <c r="B668" i="15"/>
  <c r="B669" i="15"/>
  <c r="B670" i="15"/>
  <c r="B671" i="15"/>
  <c r="B672" i="15"/>
  <c r="B673" i="15"/>
  <c r="B674" i="15"/>
  <c r="B675" i="15"/>
  <c r="B676" i="15"/>
  <c r="B677" i="15"/>
  <c r="B678" i="15"/>
  <c r="B679" i="15"/>
  <c r="B680" i="15"/>
  <c r="B681" i="15"/>
  <c r="B682" i="15"/>
  <c r="B683" i="15"/>
  <c r="B684" i="15"/>
  <c r="B685" i="15"/>
  <c r="B686" i="15"/>
  <c r="B687" i="15"/>
  <c r="B688" i="15"/>
  <c r="B689" i="15"/>
  <c r="B690" i="15"/>
  <c r="B691" i="15"/>
  <c r="B692" i="15"/>
  <c r="B693" i="15"/>
  <c r="B694" i="15"/>
  <c r="B695" i="15"/>
  <c r="B696" i="15"/>
  <c r="B697" i="15"/>
  <c r="B698" i="15"/>
  <c r="B699" i="15"/>
  <c r="B700" i="15"/>
  <c r="B701" i="15"/>
  <c r="B702" i="15"/>
  <c r="B703" i="15"/>
  <c r="B704" i="15"/>
  <c r="B705" i="15"/>
  <c r="B706" i="15"/>
  <c r="B707" i="15"/>
  <c r="B708" i="15"/>
  <c r="B709" i="15"/>
  <c r="B710" i="15"/>
  <c r="B711" i="15"/>
  <c r="B712" i="15"/>
  <c r="B713" i="15"/>
  <c r="B714" i="15"/>
  <c r="B715" i="15"/>
  <c r="B716" i="15"/>
  <c r="B717" i="15"/>
  <c r="B718" i="15"/>
  <c r="B719" i="15"/>
  <c r="B720" i="15"/>
  <c r="B721" i="15"/>
  <c r="B722" i="15"/>
  <c r="B723" i="15"/>
  <c r="B724" i="15"/>
  <c r="B725" i="15"/>
  <c r="B726" i="15"/>
  <c r="B727" i="15"/>
  <c r="B728" i="15"/>
  <c r="B729" i="15"/>
  <c r="B730" i="15"/>
  <c r="B731" i="15"/>
  <c r="B732" i="15"/>
  <c r="B733" i="15"/>
  <c r="B734" i="15"/>
  <c r="B735" i="15"/>
  <c r="B736" i="15"/>
  <c r="B737" i="15"/>
  <c r="B738" i="15"/>
  <c r="B739" i="15"/>
  <c r="B740" i="15"/>
  <c r="B741" i="15"/>
  <c r="B742" i="15"/>
  <c r="B743" i="15"/>
  <c r="B744" i="15"/>
  <c r="B745" i="15"/>
  <c r="B746" i="15"/>
  <c r="B747" i="15"/>
  <c r="B748" i="15"/>
  <c r="B749" i="15"/>
  <c r="B750" i="15"/>
  <c r="B751" i="15"/>
  <c r="B752" i="15"/>
  <c r="B753" i="15"/>
  <c r="B754" i="15"/>
  <c r="B755" i="15"/>
  <c r="B756" i="15"/>
  <c r="B757" i="15"/>
  <c r="B758" i="15"/>
  <c r="B759" i="15"/>
  <c r="B760" i="15"/>
  <c r="B761" i="15"/>
  <c r="B762" i="15"/>
  <c r="B763" i="15"/>
  <c r="B764" i="15"/>
  <c r="B765" i="15"/>
  <c r="B766" i="15"/>
  <c r="B767" i="15"/>
  <c r="B768" i="15"/>
  <c r="B769" i="15"/>
  <c r="B770" i="15"/>
  <c r="B771" i="15"/>
  <c r="B772" i="15"/>
  <c r="B773" i="15"/>
  <c r="B774" i="15"/>
  <c r="B775" i="15"/>
  <c r="B776" i="15"/>
  <c r="B777" i="15"/>
  <c r="B778" i="15"/>
  <c r="B779" i="15"/>
  <c r="B780" i="15"/>
  <c r="B781" i="15"/>
  <c r="B782" i="15"/>
  <c r="B783" i="15"/>
  <c r="B784" i="15"/>
  <c r="B785" i="15"/>
  <c r="B786" i="15"/>
  <c r="B787" i="15"/>
  <c r="B788" i="15"/>
  <c r="B789" i="15"/>
  <c r="B790" i="15"/>
  <c r="B791" i="15"/>
  <c r="B792" i="15"/>
  <c r="B793" i="15"/>
  <c r="B794" i="15"/>
  <c r="B795" i="15"/>
  <c r="B796" i="15"/>
  <c r="B797" i="15"/>
  <c r="B798" i="15"/>
  <c r="B799" i="15"/>
  <c r="B800" i="15"/>
  <c r="B801" i="15"/>
  <c r="B802" i="15"/>
  <c r="B803" i="15"/>
  <c r="B804" i="15"/>
  <c r="B805" i="15"/>
  <c r="B806" i="15"/>
  <c r="B807" i="15"/>
  <c r="B808" i="15"/>
  <c r="B809" i="15"/>
  <c r="B810" i="15"/>
  <c r="B811" i="15"/>
  <c r="B812" i="15"/>
  <c r="B813" i="15"/>
  <c r="B814" i="15"/>
  <c r="B815" i="15"/>
  <c r="B816" i="15"/>
  <c r="B817" i="15"/>
  <c r="B818" i="15"/>
  <c r="B819" i="15"/>
  <c r="B820" i="15"/>
  <c r="B821" i="15"/>
  <c r="B822" i="15"/>
  <c r="B823" i="15"/>
  <c r="B824" i="15"/>
  <c r="B825" i="15"/>
  <c r="B826" i="15"/>
  <c r="B827" i="15"/>
  <c r="B828" i="15"/>
  <c r="B829" i="15"/>
  <c r="B830" i="15"/>
  <c r="B831" i="15"/>
  <c r="B832" i="15"/>
  <c r="B833" i="15"/>
  <c r="B834" i="15"/>
  <c r="B835" i="15"/>
  <c r="B836" i="15"/>
  <c r="B837" i="15"/>
  <c r="B838" i="15"/>
  <c r="B839" i="15"/>
  <c r="B840" i="15"/>
  <c r="B841" i="15"/>
  <c r="B842" i="15"/>
  <c r="B843" i="15"/>
  <c r="B844" i="15"/>
  <c r="B845" i="15"/>
  <c r="B846" i="15"/>
  <c r="B847" i="15"/>
  <c r="B848" i="15"/>
  <c r="B849" i="15"/>
  <c r="B850" i="15"/>
  <c r="B851" i="15"/>
  <c r="B852" i="15"/>
  <c r="B853" i="15"/>
  <c r="B854" i="15"/>
  <c r="B855" i="15"/>
  <c r="B856" i="15"/>
  <c r="B857" i="15"/>
  <c r="B858" i="15"/>
  <c r="B859" i="15"/>
  <c r="B860" i="15"/>
  <c r="B861" i="15"/>
  <c r="B862" i="15"/>
  <c r="B863" i="15"/>
  <c r="B864" i="15"/>
  <c r="B865" i="15"/>
  <c r="B866" i="15"/>
  <c r="B867" i="15"/>
  <c r="B868" i="15"/>
  <c r="B869" i="15"/>
  <c r="B870" i="15"/>
  <c r="B871" i="15"/>
  <c r="B872" i="15"/>
  <c r="B873" i="15"/>
  <c r="B874" i="15"/>
  <c r="B875" i="15"/>
  <c r="B876" i="15"/>
  <c r="B877" i="15"/>
  <c r="B878" i="15"/>
  <c r="B879" i="15"/>
  <c r="B880" i="15"/>
  <c r="B881" i="15"/>
  <c r="B882" i="15"/>
  <c r="B883" i="15"/>
  <c r="B884" i="15"/>
  <c r="B885" i="15"/>
  <c r="B886" i="15"/>
  <c r="B887" i="15"/>
  <c r="B888" i="15"/>
  <c r="B889" i="15"/>
  <c r="B890" i="15"/>
  <c r="B891" i="15"/>
  <c r="B892" i="15"/>
  <c r="B893" i="15"/>
  <c r="B894" i="15"/>
  <c r="B895" i="15"/>
  <c r="B896" i="15"/>
  <c r="B897" i="15"/>
  <c r="B898" i="15"/>
  <c r="B899" i="15"/>
  <c r="B900" i="15"/>
  <c r="B901" i="15"/>
  <c r="B902" i="15"/>
  <c r="B903" i="15"/>
  <c r="B904" i="15"/>
  <c r="B905" i="15"/>
  <c r="B906" i="15"/>
  <c r="B907" i="15"/>
  <c r="B908" i="15"/>
  <c r="B909" i="15"/>
  <c r="B910" i="15"/>
  <c r="B911" i="15"/>
  <c r="B912" i="15"/>
  <c r="B913" i="15"/>
  <c r="B914" i="15"/>
  <c r="B915" i="15"/>
  <c r="B916" i="15"/>
  <c r="B917" i="15"/>
  <c r="B918" i="15"/>
  <c r="B919" i="15"/>
  <c r="B920" i="15"/>
  <c r="B921" i="15"/>
  <c r="B922" i="15"/>
  <c r="B923" i="15"/>
  <c r="B924" i="15"/>
  <c r="B925" i="15"/>
  <c r="B926" i="15"/>
  <c r="B927" i="15"/>
  <c r="B928" i="15"/>
  <c r="B929" i="15"/>
  <c r="B930" i="15"/>
  <c r="B931" i="15"/>
  <c r="B932" i="15"/>
  <c r="B933" i="15"/>
  <c r="B934" i="15"/>
  <c r="B935" i="15"/>
  <c r="B936" i="15"/>
  <c r="B937" i="15"/>
  <c r="B938" i="15"/>
  <c r="B939" i="15"/>
  <c r="B940" i="15"/>
  <c r="B941" i="15"/>
  <c r="B942" i="15"/>
  <c r="B943" i="15"/>
  <c r="B944" i="15"/>
  <c r="B945" i="15"/>
  <c r="B946" i="15"/>
  <c r="B947" i="15"/>
  <c r="B948" i="15"/>
  <c r="B949" i="15"/>
  <c r="B950" i="15"/>
  <c r="B951" i="15"/>
  <c r="B952" i="15"/>
  <c r="B953" i="15"/>
  <c r="B954" i="15"/>
  <c r="B955" i="15"/>
  <c r="B956" i="15"/>
  <c r="B957" i="15"/>
  <c r="B958" i="15"/>
  <c r="B959" i="15"/>
  <c r="B960" i="15"/>
  <c r="B961" i="15"/>
  <c r="B962" i="15"/>
  <c r="B963" i="15"/>
  <c r="B964" i="15"/>
  <c r="B965" i="15"/>
  <c r="B966" i="15"/>
  <c r="B967" i="15"/>
  <c r="B968" i="15"/>
  <c r="B969" i="15"/>
  <c r="B970" i="15"/>
  <c r="B971" i="15"/>
  <c r="B972" i="15"/>
  <c r="B973" i="15"/>
  <c r="B974" i="15"/>
  <c r="B975" i="15"/>
  <c r="B976" i="15"/>
  <c r="B977" i="15"/>
  <c r="B978" i="15"/>
  <c r="B979" i="15"/>
  <c r="B980" i="15"/>
  <c r="B981" i="15"/>
  <c r="B982" i="15"/>
  <c r="B983" i="15"/>
  <c r="B984" i="15"/>
  <c r="B985" i="15"/>
  <c r="B986" i="15"/>
  <c r="B987" i="15"/>
  <c r="B988" i="15"/>
  <c r="B989" i="15"/>
  <c r="B990" i="15"/>
  <c r="B991" i="15"/>
  <c r="B992" i="15"/>
  <c r="B993" i="15"/>
  <c r="B994" i="15"/>
  <c r="B995" i="15"/>
  <c r="B996" i="15"/>
  <c r="B997" i="15"/>
  <c r="B998" i="15"/>
  <c r="B999" i="15"/>
  <c r="B1000" i="15"/>
  <c r="B1001" i="15"/>
  <c r="B1002" i="15"/>
  <c r="B1003" i="15"/>
  <c r="B1004" i="15"/>
  <c r="B1005" i="15"/>
  <c r="B1006" i="15"/>
  <c r="B1007" i="15"/>
  <c r="B1008" i="15"/>
  <c r="B1009" i="15"/>
  <c r="B1010" i="15"/>
  <c r="B1011" i="15"/>
  <c r="B1012" i="15"/>
  <c r="B1013" i="15"/>
  <c r="B1014" i="15"/>
  <c r="B1015" i="15"/>
  <c r="B1016" i="15"/>
  <c r="B1017" i="15"/>
  <c r="B1018" i="15"/>
  <c r="B1019" i="15"/>
  <c r="B1020" i="15"/>
  <c r="B1021" i="15"/>
  <c r="B1022" i="15"/>
  <c r="B1023" i="15"/>
  <c r="B1024" i="15"/>
  <c r="B1025" i="15"/>
  <c r="B1026" i="15"/>
  <c r="B1027" i="15"/>
  <c r="B1028" i="15"/>
  <c r="B1029" i="15"/>
  <c r="B1030" i="15"/>
  <c r="T7" i="11" l="1"/>
  <c r="C4" i="15"/>
  <c r="C5" i="15"/>
  <c r="C6" i="15"/>
  <c r="C7" i="15"/>
  <c r="C8" i="15"/>
  <c r="C9" i="15"/>
  <c r="C10" i="15"/>
  <c r="C11" i="15"/>
  <c r="C12" i="15"/>
  <c r="C13" i="15"/>
  <c r="C14" i="15"/>
  <c r="C15" i="15"/>
  <c r="C16" i="15"/>
  <c r="C17" i="15"/>
  <c r="C18" i="15"/>
  <c r="C19" i="15"/>
  <c r="C20" i="15"/>
  <c r="C21" i="15"/>
  <c r="C22" i="15"/>
  <c r="C23" i="15"/>
  <c r="C24" i="15"/>
  <c r="C25" i="15"/>
  <c r="C26" i="15"/>
  <c r="C27" i="15"/>
  <c r="C28" i="15"/>
  <c r="C29" i="15"/>
  <c r="C30" i="15"/>
  <c r="C31" i="15"/>
  <c r="C32" i="15"/>
  <c r="C33" i="15"/>
  <c r="C34" i="15"/>
  <c r="C35" i="15"/>
  <c r="C36" i="15"/>
  <c r="C37" i="15"/>
  <c r="C38" i="15"/>
  <c r="C39" i="15"/>
  <c r="C40" i="15"/>
  <c r="C41" i="15"/>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C76" i="15"/>
  <c r="C77" i="15"/>
  <c r="C78" i="15"/>
  <c r="C79" i="15"/>
  <c r="C80" i="15"/>
  <c r="C81" i="15"/>
  <c r="C82" i="15"/>
  <c r="C83" i="15"/>
  <c r="C84" i="15"/>
  <c r="C85" i="15"/>
  <c r="C86" i="15"/>
  <c r="C87" i="15"/>
  <c r="C88" i="15"/>
  <c r="C89" i="15"/>
  <c r="C90" i="15"/>
  <c r="C91" i="15"/>
  <c r="C92" i="15"/>
  <c r="C93" i="15"/>
  <c r="C94" i="15"/>
  <c r="C95" i="15"/>
  <c r="C96" i="15"/>
  <c r="C97" i="15"/>
  <c r="C98" i="15"/>
  <c r="C99" i="15"/>
  <c r="C100" i="15"/>
  <c r="C101" i="15"/>
  <c r="C102" i="15"/>
  <c r="C103" i="15"/>
  <c r="C104" i="15"/>
  <c r="C105" i="15"/>
  <c r="C106" i="15"/>
  <c r="C107" i="15"/>
  <c r="C108" i="15"/>
  <c r="C109" i="15"/>
  <c r="C110" i="15"/>
  <c r="C111" i="15"/>
  <c r="C112" i="15"/>
  <c r="C113" i="15"/>
  <c r="C114" i="15"/>
  <c r="C115" i="15"/>
  <c r="C116" i="15"/>
  <c r="C117" i="15"/>
  <c r="C118" i="15"/>
  <c r="C119" i="15"/>
  <c r="C120" i="15"/>
  <c r="C121" i="15"/>
  <c r="C122" i="15"/>
  <c r="C123" i="15"/>
  <c r="C124" i="15"/>
  <c r="C125" i="15"/>
  <c r="C126" i="15"/>
  <c r="C127" i="15"/>
  <c r="C128" i="15"/>
  <c r="C129" i="15"/>
  <c r="C130" i="15"/>
  <c r="C131" i="15"/>
  <c r="C132" i="15"/>
  <c r="C133" i="15"/>
  <c r="C134" i="15"/>
  <c r="C135" i="15"/>
  <c r="C136" i="15"/>
  <c r="C137" i="15"/>
  <c r="C138" i="15"/>
  <c r="C139" i="15"/>
  <c r="C140" i="15"/>
  <c r="C141" i="15"/>
  <c r="C142" i="15"/>
  <c r="C143" i="15"/>
  <c r="C144" i="15"/>
  <c r="C145" i="15"/>
  <c r="C146" i="15"/>
  <c r="C147" i="15"/>
  <c r="C148" i="15"/>
  <c r="C149" i="15"/>
  <c r="C150" i="15"/>
  <c r="C151" i="15"/>
  <c r="C152" i="15"/>
  <c r="C153" i="15"/>
  <c r="C154" i="15"/>
  <c r="C155" i="15"/>
  <c r="C156" i="15"/>
  <c r="C157" i="15"/>
  <c r="C158" i="15"/>
  <c r="C159" i="15"/>
  <c r="C160" i="15"/>
  <c r="C161" i="15"/>
  <c r="C162" i="15"/>
  <c r="C163" i="15"/>
  <c r="C164" i="15"/>
  <c r="C165" i="15"/>
  <c r="C166" i="15"/>
  <c r="C167" i="15"/>
  <c r="C168" i="15"/>
  <c r="C169" i="15"/>
  <c r="C170" i="15"/>
  <c r="C171" i="15"/>
  <c r="C172" i="15"/>
  <c r="C173" i="15"/>
  <c r="C174" i="15"/>
  <c r="C175" i="15"/>
  <c r="C176" i="15"/>
  <c r="C177" i="15"/>
  <c r="C178" i="15"/>
  <c r="C179" i="15"/>
  <c r="C180" i="15"/>
  <c r="C181" i="15"/>
  <c r="C182" i="15"/>
  <c r="C183" i="15"/>
  <c r="C184" i="15"/>
  <c r="C185" i="15"/>
  <c r="C186" i="15"/>
  <c r="C187" i="15"/>
  <c r="C188" i="15"/>
  <c r="C189" i="15"/>
  <c r="C190" i="15"/>
  <c r="C191" i="15"/>
  <c r="C192" i="15"/>
  <c r="C193" i="15"/>
  <c r="C194" i="15"/>
  <c r="C195" i="15"/>
  <c r="C196" i="15"/>
  <c r="C197" i="15"/>
  <c r="C198" i="15"/>
  <c r="C199" i="15"/>
  <c r="C200" i="15"/>
  <c r="C201" i="15"/>
  <c r="C202" i="15"/>
  <c r="C203" i="15"/>
  <c r="C204" i="15"/>
  <c r="C205" i="15"/>
  <c r="C206" i="15"/>
  <c r="C207" i="15"/>
  <c r="C208" i="15"/>
  <c r="C209" i="15"/>
  <c r="C210" i="15"/>
  <c r="C211" i="15"/>
  <c r="C212" i="15"/>
  <c r="C213" i="15"/>
  <c r="C214" i="15"/>
  <c r="C215" i="15"/>
  <c r="C216" i="15"/>
  <c r="C217" i="15"/>
  <c r="C218" i="15"/>
  <c r="C219" i="15"/>
  <c r="C220" i="15"/>
  <c r="C221" i="15"/>
  <c r="C222" i="15"/>
  <c r="C223" i="15"/>
  <c r="C224" i="15"/>
  <c r="C225" i="15"/>
  <c r="C226" i="15"/>
  <c r="C227" i="15"/>
  <c r="C228" i="15"/>
  <c r="C229" i="15"/>
  <c r="C230" i="15"/>
  <c r="C231" i="15"/>
  <c r="C232" i="15"/>
  <c r="C233" i="15"/>
  <c r="C234" i="15"/>
  <c r="C235" i="15"/>
  <c r="C236" i="15"/>
  <c r="C237" i="15"/>
  <c r="C238" i="15"/>
  <c r="C239" i="15"/>
  <c r="C240" i="15"/>
  <c r="C241" i="15"/>
  <c r="C242" i="15"/>
  <c r="C243" i="15"/>
  <c r="C244" i="15"/>
  <c r="C245" i="15"/>
  <c r="C246" i="15"/>
  <c r="C247" i="15"/>
  <c r="C248" i="15"/>
  <c r="C249" i="15"/>
  <c r="C250" i="15"/>
  <c r="C251" i="15"/>
  <c r="C252" i="15"/>
  <c r="C253" i="15"/>
  <c r="C254" i="15"/>
  <c r="C255" i="15"/>
  <c r="C256" i="15"/>
  <c r="C257" i="15"/>
  <c r="C258" i="15"/>
  <c r="C259" i="15"/>
  <c r="C260" i="15"/>
  <c r="C261" i="15"/>
  <c r="C262" i="15"/>
  <c r="C263" i="15"/>
  <c r="C264" i="15"/>
  <c r="C265" i="15"/>
  <c r="C266" i="15"/>
  <c r="C267" i="15"/>
  <c r="C268" i="15"/>
  <c r="C269" i="15"/>
  <c r="C270" i="15"/>
  <c r="C271" i="15"/>
  <c r="C272" i="15"/>
  <c r="C273" i="15"/>
  <c r="C274" i="15"/>
  <c r="C275" i="15"/>
  <c r="C276" i="15"/>
  <c r="C277" i="15"/>
  <c r="C278" i="15"/>
  <c r="C279" i="15"/>
  <c r="C280" i="15"/>
  <c r="C281" i="15"/>
  <c r="C282" i="15"/>
  <c r="C283" i="15"/>
  <c r="C284" i="15"/>
  <c r="C285" i="15"/>
  <c r="C286" i="15"/>
  <c r="C287" i="15"/>
  <c r="C288" i="15"/>
  <c r="C289" i="15"/>
  <c r="C290" i="15"/>
  <c r="C291" i="15"/>
  <c r="C292" i="15"/>
  <c r="C293" i="15"/>
  <c r="C294" i="15"/>
  <c r="C295" i="15"/>
  <c r="C296" i="15"/>
  <c r="C297" i="15"/>
  <c r="C298" i="15"/>
  <c r="C299" i="15"/>
  <c r="C300" i="15"/>
  <c r="C301" i="15"/>
  <c r="C302" i="15"/>
  <c r="C303" i="15"/>
  <c r="C304" i="15"/>
  <c r="C305" i="15"/>
  <c r="C306" i="15"/>
  <c r="C307" i="15"/>
  <c r="C308" i="15"/>
  <c r="C309" i="15"/>
  <c r="C310" i="15"/>
  <c r="C311" i="15"/>
  <c r="C312" i="15"/>
  <c r="C313" i="15"/>
  <c r="C314" i="15"/>
  <c r="C315" i="15"/>
  <c r="C316" i="15"/>
  <c r="C317" i="15"/>
  <c r="C318" i="15"/>
  <c r="C319" i="15"/>
  <c r="C320" i="15"/>
  <c r="C321" i="15"/>
  <c r="C322" i="15"/>
  <c r="C323" i="15"/>
  <c r="C324" i="15"/>
  <c r="C325" i="15"/>
  <c r="C326" i="15"/>
  <c r="C327" i="15"/>
  <c r="C328" i="15"/>
  <c r="C329" i="15"/>
  <c r="C330" i="15"/>
  <c r="C331" i="15"/>
  <c r="C332" i="15"/>
  <c r="C333" i="15"/>
  <c r="C334" i="15"/>
  <c r="C335" i="15"/>
  <c r="C336" i="15"/>
  <c r="C337" i="15"/>
  <c r="C338" i="15"/>
  <c r="C339" i="15"/>
  <c r="C340" i="15"/>
  <c r="C341" i="15"/>
  <c r="C342" i="15"/>
  <c r="C343" i="15"/>
  <c r="C344" i="15"/>
  <c r="C345" i="15"/>
  <c r="C346" i="15"/>
  <c r="C347" i="15"/>
  <c r="C348" i="15"/>
  <c r="C349" i="15"/>
  <c r="C350" i="15"/>
  <c r="C351" i="15"/>
  <c r="C352" i="15"/>
  <c r="C353" i="15"/>
  <c r="C354" i="15"/>
  <c r="C355" i="15"/>
  <c r="C356" i="15"/>
  <c r="C357" i="15"/>
  <c r="C358" i="15"/>
  <c r="C359" i="15"/>
  <c r="C360" i="15"/>
  <c r="C361" i="15"/>
  <c r="C362" i="15"/>
  <c r="C363" i="15"/>
  <c r="C364" i="15"/>
  <c r="C365" i="15"/>
  <c r="C366" i="15"/>
  <c r="C367" i="15"/>
  <c r="C368" i="15"/>
  <c r="C369" i="15"/>
  <c r="C370" i="15"/>
  <c r="C371" i="15"/>
  <c r="C372" i="15"/>
  <c r="C373" i="15"/>
  <c r="C374" i="15"/>
  <c r="C375" i="15"/>
  <c r="C376" i="15"/>
  <c r="C377" i="15"/>
  <c r="C378" i="15"/>
  <c r="C379" i="15"/>
  <c r="C380" i="15"/>
  <c r="C381" i="15"/>
  <c r="C382" i="15"/>
  <c r="C383" i="15"/>
  <c r="C384" i="15"/>
  <c r="C385" i="15"/>
  <c r="C386" i="15"/>
  <c r="C387" i="15"/>
  <c r="C388" i="15"/>
  <c r="C389" i="15"/>
  <c r="C390" i="15"/>
  <c r="C391" i="15"/>
  <c r="C392" i="15"/>
  <c r="C393" i="15"/>
  <c r="C394" i="15"/>
  <c r="C395" i="15"/>
  <c r="C396" i="15"/>
  <c r="C397" i="15"/>
  <c r="C398" i="15"/>
  <c r="C399" i="15"/>
  <c r="C400" i="15"/>
  <c r="C401" i="15"/>
  <c r="C402" i="15"/>
  <c r="C403" i="15"/>
  <c r="C404" i="15"/>
  <c r="C405" i="15"/>
  <c r="C406" i="15"/>
  <c r="C407" i="15"/>
  <c r="C408" i="15"/>
  <c r="C409" i="15"/>
  <c r="C410" i="15"/>
  <c r="C411" i="15"/>
  <c r="C412" i="15"/>
  <c r="C413" i="15"/>
  <c r="C414" i="15"/>
  <c r="C415" i="15"/>
  <c r="C416" i="15"/>
  <c r="C417" i="15"/>
  <c r="C418" i="15"/>
  <c r="C419" i="15"/>
  <c r="C420" i="15"/>
  <c r="C421" i="15"/>
  <c r="C422" i="15"/>
  <c r="C423" i="15"/>
  <c r="C424" i="15"/>
  <c r="C425" i="15"/>
  <c r="C426" i="15"/>
  <c r="C427" i="15"/>
  <c r="C428" i="15"/>
  <c r="C429" i="15"/>
  <c r="C430" i="15"/>
  <c r="C431" i="15"/>
  <c r="C432" i="15"/>
  <c r="C433" i="15"/>
  <c r="C434" i="15"/>
  <c r="C435" i="15"/>
  <c r="C436" i="15"/>
  <c r="C437" i="15"/>
  <c r="C438" i="15"/>
  <c r="C439" i="15"/>
  <c r="C440" i="15"/>
  <c r="C441" i="15"/>
  <c r="C442" i="15"/>
  <c r="C443" i="15"/>
  <c r="C444" i="15"/>
  <c r="C445" i="15"/>
  <c r="C446" i="15"/>
  <c r="C447" i="15"/>
  <c r="C448" i="15"/>
  <c r="C449" i="15"/>
  <c r="C450" i="15"/>
  <c r="C451" i="15"/>
  <c r="C452" i="15"/>
  <c r="C453" i="15"/>
  <c r="C454" i="15"/>
  <c r="C455" i="15"/>
  <c r="C456" i="15"/>
  <c r="C457" i="15"/>
  <c r="C458" i="15"/>
  <c r="C459" i="15"/>
  <c r="C460" i="15"/>
  <c r="C461" i="15"/>
  <c r="C462" i="15"/>
  <c r="C463" i="15"/>
  <c r="C464" i="15"/>
  <c r="C465" i="15"/>
  <c r="C466" i="15"/>
  <c r="C467" i="15"/>
  <c r="C468" i="15"/>
  <c r="C469" i="15"/>
  <c r="C470" i="15"/>
  <c r="C471" i="15"/>
  <c r="C472" i="15"/>
  <c r="C473" i="15"/>
  <c r="C474" i="15"/>
  <c r="C475" i="15"/>
  <c r="C476" i="15"/>
  <c r="C477" i="15"/>
  <c r="C478" i="15"/>
  <c r="C479" i="15"/>
  <c r="C480" i="15"/>
  <c r="C481" i="15"/>
  <c r="C482" i="15"/>
  <c r="C483" i="15"/>
  <c r="C484" i="15"/>
  <c r="C485" i="15"/>
  <c r="C486" i="15"/>
  <c r="C487" i="15"/>
  <c r="C488" i="15"/>
  <c r="C489" i="15"/>
  <c r="C490" i="15"/>
  <c r="C491" i="15"/>
  <c r="C492" i="15"/>
  <c r="C493" i="15"/>
  <c r="C494" i="15"/>
  <c r="C495" i="15"/>
  <c r="C496" i="15"/>
  <c r="C497" i="15"/>
  <c r="C498" i="15"/>
  <c r="C499" i="15"/>
  <c r="C500" i="15"/>
  <c r="C501" i="15"/>
  <c r="C502" i="15"/>
  <c r="C503" i="15"/>
  <c r="C504" i="15"/>
  <c r="C505" i="15"/>
  <c r="C506" i="15"/>
  <c r="C507" i="15"/>
  <c r="C508" i="15"/>
  <c r="C509" i="15"/>
  <c r="C510" i="15"/>
  <c r="C511" i="15"/>
  <c r="C512" i="15"/>
  <c r="C513" i="15"/>
  <c r="C514" i="15"/>
  <c r="C515" i="15"/>
  <c r="C516" i="15"/>
  <c r="C517" i="15"/>
  <c r="C518" i="15"/>
  <c r="C519" i="15"/>
  <c r="C520" i="15"/>
  <c r="C521" i="15"/>
  <c r="C522" i="15"/>
  <c r="C523" i="15"/>
  <c r="C524" i="15"/>
  <c r="C525" i="15"/>
  <c r="C526" i="15"/>
  <c r="C527" i="15"/>
  <c r="C528" i="15"/>
  <c r="C529" i="15"/>
  <c r="C530" i="15"/>
  <c r="C531" i="15"/>
  <c r="C532" i="15"/>
  <c r="C533" i="15"/>
  <c r="C534" i="15"/>
  <c r="C535" i="15"/>
  <c r="C536" i="15"/>
  <c r="C537" i="15"/>
  <c r="C538" i="15"/>
  <c r="C539" i="15"/>
  <c r="C540" i="15"/>
  <c r="C541" i="15"/>
  <c r="C542" i="15"/>
  <c r="C543" i="15"/>
  <c r="C544" i="15"/>
  <c r="C545" i="15"/>
  <c r="C546" i="15"/>
  <c r="C547" i="15"/>
  <c r="C548" i="15"/>
  <c r="C549" i="15"/>
  <c r="C550" i="15"/>
  <c r="C551" i="15"/>
  <c r="C552" i="15"/>
  <c r="C553" i="15"/>
  <c r="C554" i="15"/>
  <c r="C555" i="15"/>
  <c r="C556" i="15"/>
  <c r="C557" i="15"/>
  <c r="C558" i="15"/>
  <c r="C559" i="15"/>
  <c r="C560" i="15"/>
  <c r="C561" i="15"/>
  <c r="C562" i="15"/>
  <c r="C563" i="15"/>
  <c r="C564" i="15"/>
  <c r="C565" i="15"/>
  <c r="C566" i="15"/>
  <c r="C567" i="15"/>
  <c r="C568" i="15"/>
  <c r="C569" i="15"/>
  <c r="C570" i="15"/>
  <c r="C571" i="15"/>
  <c r="C572" i="15"/>
  <c r="C573" i="15"/>
  <c r="C574" i="15"/>
  <c r="C575" i="15"/>
  <c r="C576" i="15"/>
  <c r="C577" i="15"/>
  <c r="C578" i="15"/>
  <c r="C579" i="15"/>
  <c r="C580" i="15"/>
  <c r="C581" i="15"/>
  <c r="C582" i="15"/>
  <c r="C583" i="15"/>
  <c r="C584" i="15"/>
  <c r="C585" i="15"/>
  <c r="C586" i="15"/>
  <c r="C587" i="15"/>
  <c r="C588" i="15"/>
  <c r="C589" i="15"/>
  <c r="C590" i="15"/>
  <c r="C591" i="15"/>
  <c r="C592" i="15"/>
  <c r="C593" i="15"/>
  <c r="C594" i="15"/>
  <c r="C595" i="15"/>
  <c r="C596" i="15"/>
  <c r="C597" i="15"/>
  <c r="C598" i="15"/>
  <c r="C599" i="15"/>
  <c r="C600" i="15"/>
  <c r="C601" i="15"/>
  <c r="C602" i="15"/>
  <c r="C603" i="15"/>
  <c r="C604" i="15"/>
  <c r="C605" i="15"/>
  <c r="C606" i="15"/>
  <c r="C607" i="15"/>
  <c r="C608" i="15"/>
  <c r="C609" i="15"/>
  <c r="C610" i="15"/>
  <c r="C611" i="15"/>
  <c r="C612" i="15"/>
  <c r="C613" i="15"/>
  <c r="C614" i="15"/>
  <c r="C615" i="15"/>
  <c r="C616" i="15"/>
  <c r="C617" i="15"/>
  <c r="C618" i="15"/>
  <c r="C619" i="15"/>
  <c r="C620" i="15"/>
  <c r="C621" i="15"/>
  <c r="C622" i="15"/>
  <c r="C623" i="15"/>
  <c r="C624" i="15"/>
  <c r="C625" i="15"/>
  <c r="C626" i="15"/>
  <c r="C627" i="15"/>
  <c r="C628" i="15"/>
  <c r="C629" i="15"/>
  <c r="C630" i="15"/>
  <c r="C631" i="15"/>
  <c r="C632" i="15"/>
  <c r="C633" i="15"/>
  <c r="C634" i="15"/>
  <c r="C635" i="15"/>
  <c r="C636" i="15"/>
  <c r="C637" i="15"/>
  <c r="C638" i="15"/>
  <c r="C639" i="15"/>
  <c r="C640" i="15"/>
  <c r="C641" i="15"/>
  <c r="C642" i="15"/>
  <c r="C643" i="15"/>
  <c r="C644" i="15"/>
  <c r="C645" i="15"/>
  <c r="C646" i="15"/>
  <c r="C647" i="15"/>
  <c r="C648" i="15"/>
  <c r="C649" i="15"/>
  <c r="C650" i="15"/>
  <c r="C651" i="15"/>
  <c r="C652" i="15"/>
  <c r="C653" i="15"/>
  <c r="C654" i="15"/>
  <c r="C655" i="15"/>
  <c r="C656" i="15"/>
  <c r="C657" i="15"/>
  <c r="C658" i="15"/>
  <c r="C659" i="15"/>
  <c r="C660" i="15"/>
  <c r="C661" i="15"/>
  <c r="C662" i="15"/>
  <c r="C663" i="15"/>
  <c r="C664" i="15"/>
  <c r="C665" i="15"/>
  <c r="C666" i="15"/>
  <c r="C667" i="15"/>
  <c r="C668" i="15"/>
  <c r="C669" i="15"/>
  <c r="C670" i="15"/>
  <c r="C671" i="15"/>
  <c r="C672" i="15"/>
  <c r="C673" i="15"/>
  <c r="C674" i="15"/>
  <c r="C675" i="15"/>
  <c r="C676" i="15"/>
  <c r="C677" i="15"/>
  <c r="C678" i="15"/>
  <c r="C679" i="15"/>
  <c r="C680" i="15"/>
  <c r="C681" i="15"/>
  <c r="C682" i="15"/>
  <c r="C683" i="15"/>
  <c r="C684" i="15"/>
  <c r="C685" i="15"/>
  <c r="C686" i="15"/>
  <c r="C687" i="15"/>
  <c r="C688" i="15"/>
  <c r="C689" i="15"/>
  <c r="C690" i="15"/>
  <c r="C691" i="15"/>
  <c r="C692" i="15"/>
  <c r="C693" i="15"/>
  <c r="C694" i="15"/>
  <c r="C695" i="15"/>
  <c r="C696" i="15"/>
  <c r="C697" i="15"/>
  <c r="C698" i="15"/>
  <c r="C699" i="15"/>
  <c r="C700" i="15"/>
  <c r="C701" i="15"/>
  <c r="C702" i="15"/>
  <c r="C703" i="15"/>
  <c r="C704" i="15"/>
  <c r="C705" i="15"/>
  <c r="C706" i="15"/>
  <c r="C707" i="15"/>
  <c r="C708" i="15"/>
  <c r="C709" i="15"/>
  <c r="C710" i="15"/>
  <c r="C711" i="15"/>
  <c r="C712" i="15"/>
  <c r="C713" i="15"/>
  <c r="C714" i="15"/>
  <c r="C715" i="15"/>
  <c r="C716" i="15"/>
  <c r="C717" i="15"/>
  <c r="C718" i="15"/>
  <c r="C719" i="15"/>
  <c r="C720" i="15"/>
  <c r="C721" i="15"/>
  <c r="C722" i="15"/>
  <c r="C723" i="15"/>
  <c r="C724" i="15"/>
  <c r="C725" i="15"/>
  <c r="C726" i="15"/>
  <c r="C727" i="15"/>
  <c r="C728" i="15"/>
  <c r="C729" i="15"/>
  <c r="C730" i="15"/>
  <c r="C731" i="15"/>
  <c r="C732" i="15"/>
  <c r="C733" i="15"/>
  <c r="C734" i="15"/>
  <c r="C735" i="15"/>
  <c r="C736" i="15"/>
  <c r="C737" i="15"/>
  <c r="C738" i="15"/>
  <c r="C739" i="15"/>
  <c r="C740" i="15"/>
  <c r="C741" i="15"/>
  <c r="C742" i="15"/>
  <c r="C743" i="15"/>
  <c r="C744" i="15"/>
  <c r="C745" i="15"/>
  <c r="C746" i="15"/>
  <c r="C747" i="15"/>
  <c r="C748" i="15"/>
  <c r="C749" i="15"/>
  <c r="C750" i="15"/>
  <c r="C751" i="15"/>
  <c r="C752" i="15"/>
  <c r="C753" i="15"/>
  <c r="C754" i="15"/>
  <c r="C755" i="15"/>
  <c r="C756" i="15"/>
  <c r="C757" i="15"/>
  <c r="C758" i="15"/>
  <c r="C759" i="15"/>
  <c r="C760" i="15"/>
  <c r="C761" i="15"/>
  <c r="C762" i="15"/>
  <c r="C763" i="15"/>
  <c r="C764" i="15"/>
  <c r="C765" i="15"/>
  <c r="C766" i="15"/>
  <c r="C767" i="15"/>
  <c r="C768" i="15"/>
  <c r="C769" i="15"/>
  <c r="C770" i="15"/>
  <c r="C771" i="15"/>
  <c r="C772" i="15"/>
  <c r="C773" i="15"/>
  <c r="C774" i="15"/>
  <c r="C775" i="15"/>
  <c r="C776" i="15"/>
  <c r="C777" i="15"/>
  <c r="C778" i="15"/>
  <c r="C779" i="15"/>
  <c r="C780" i="15"/>
  <c r="C781" i="15"/>
  <c r="C782" i="15"/>
  <c r="C783" i="15"/>
  <c r="C784" i="15"/>
  <c r="C785" i="15"/>
  <c r="C786" i="15"/>
  <c r="C787" i="15"/>
  <c r="C788" i="15"/>
  <c r="C789" i="15"/>
  <c r="C790" i="15"/>
  <c r="C791" i="15"/>
  <c r="C792" i="15"/>
  <c r="C793" i="15"/>
  <c r="C794" i="15"/>
  <c r="C795" i="15"/>
  <c r="C796" i="15"/>
  <c r="C797" i="15"/>
  <c r="C798" i="15"/>
  <c r="C799" i="15"/>
  <c r="C800" i="15"/>
  <c r="C801" i="15"/>
  <c r="C802" i="15"/>
  <c r="C803" i="15"/>
  <c r="C804" i="15"/>
  <c r="C805" i="15"/>
  <c r="C806" i="15"/>
  <c r="C807" i="15"/>
  <c r="C808" i="15"/>
  <c r="C809" i="15"/>
  <c r="C810" i="15"/>
  <c r="C811" i="15"/>
  <c r="C812" i="15"/>
  <c r="C813" i="15"/>
  <c r="C814" i="15"/>
  <c r="C815" i="15"/>
  <c r="C816" i="15"/>
  <c r="C817" i="15"/>
  <c r="C818" i="15"/>
  <c r="C819" i="15"/>
  <c r="C820" i="15"/>
  <c r="C821" i="15"/>
  <c r="C822" i="15"/>
  <c r="C823" i="15"/>
  <c r="C824" i="15"/>
  <c r="C825" i="15"/>
  <c r="C826" i="15"/>
  <c r="C827" i="15"/>
  <c r="C828" i="15"/>
  <c r="C829" i="15"/>
  <c r="C830" i="15"/>
  <c r="C831" i="15"/>
  <c r="C832" i="15"/>
  <c r="C833" i="15"/>
  <c r="C834" i="15"/>
  <c r="C835" i="15"/>
  <c r="C836" i="15"/>
  <c r="C837" i="15"/>
  <c r="C838" i="15"/>
  <c r="C839" i="15"/>
  <c r="C840" i="15"/>
  <c r="C841" i="15"/>
  <c r="C842" i="15"/>
  <c r="C843" i="15"/>
  <c r="C844" i="15"/>
  <c r="C845" i="15"/>
  <c r="C846" i="15"/>
  <c r="C847" i="15"/>
  <c r="C848" i="15"/>
  <c r="C849" i="15"/>
  <c r="C850" i="15"/>
  <c r="C851" i="15"/>
  <c r="C852" i="15"/>
  <c r="C853" i="15"/>
  <c r="C854" i="15"/>
  <c r="C855" i="15"/>
  <c r="C856" i="15"/>
  <c r="C857" i="15"/>
  <c r="C858" i="15"/>
  <c r="C859" i="15"/>
  <c r="C860" i="15"/>
  <c r="C861" i="15"/>
  <c r="C862" i="15"/>
  <c r="C863" i="15"/>
  <c r="C864" i="15"/>
  <c r="C865" i="15"/>
  <c r="C866" i="15"/>
  <c r="C867" i="15"/>
  <c r="C868" i="15"/>
  <c r="C869" i="15"/>
  <c r="C870" i="15"/>
  <c r="C871" i="15"/>
  <c r="C872" i="15"/>
  <c r="C873" i="15"/>
  <c r="C874" i="15"/>
  <c r="C875" i="15"/>
  <c r="C876" i="15"/>
  <c r="C877" i="15"/>
  <c r="C878" i="15"/>
  <c r="C879" i="15"/>
  <c r="C880" i="15"/>
  <c r="C881" i="15"/>
  <c r="C882" i="15"/>
  <c r="C883" i="15"/>
  <c r="C884" i="15"/>
  <c r="C885" i="15"/>
  <c r="C886" i="15"/>
  <c r="C887" i="15"/>
  <c r="C888" i="15"/>
  <c r="C889" i="15"/>
  <c r="C890" i="15"/>
  <c r="C891" i="15"/>
  <c r="C892" i="15"/>
  <c r="C893" i="15"/>
  <c r="C894" i="15"/>
  <c r="C895" i="15"/>
  <c r="C896" i="15"/>
  <c r="C897" i="15"/>
  <c r="C898" i="15"/>
  <c r="C899" i="15"/>
  <c r="C900" i="15"/>
  <c r="C901" i="15"/>
  <c r="C902" i="15"/>
  <c r="C903" i="15"/>
  <c r="C904" i="15"/>
  <c r="C905" i="15"/>
  <c r="C906" i="15"/>
  <c r="C907" i="15"/>
  <c r="C908" i="15"/>
  <c r="C909" i="15"/>
  <c r="C910" i="15"/>
  <c r="C911" i="15"/>
  <c r="C912" i="15"/>
  <c r="C913" i="15"/>
  <c r="C914" i="15"/>
  <c r="C915" i="15"/>
  <c r="C916" i="15"/>
  <c r="C917" i="15"/>
  <c r="C918" i="15"/>
  <c r="C919" i="15"/>
  <c r="C920" i="15"/>
  <c r="C921" i="15"/>
  <c r="C922" i="15"/>
  <c r="C923" i="15"/>
  <c r="C924" i="15"/>
  <c r="C925" i="15"/>
  <c r="C926" i="15"/>
  <c r="C927" i="15"/>
  <c r="C928" i="15"/>
  <c r="C929" i="15"/>
  <c r="C930" i="15"/>
  <c r="C931" i="15"/>
  <c r="C932" i="15"/>
  <c r="C933" i="15"/>
  <c r="C934" i="15"/>
  <c r="C935" i="15"/>
  <c r="C936" i="15"/>
  <c r="C937" i="15"/>
  <c r="C938" i="15"/>
  <c r="C939" i="15"/>
  <c r="C940" i="15"/>
  <c r="C941" i="15"/>
  <c r="C942" i="15"/>
  <c r="C943" i="15"/>
  <c r="C944" i="15"/>
  <c r="C945" i="15"/>
  <c r="C946" i="15"/>
  <c r="C947" i="15"/>
  <c r="C948" i="15"/>
  <c r="C949" i="15"/>
  <c r="C950" i="15"/>
  <c r="C951" i="15"/>
  <c r="C952" i="15"/>
  <c r="C953" i="15"/>
  <c r="C954" i="15"/>
  <c r="C955" i="15"/>
  <c r="C956" i="15"/>
  <c r="C957" i="15"/>
  <c r="C958" i="15"/>
  <c r="C959" i="15"/>
  <c r="C960" i="15"/>
  <c r="C961" i="15"/>
  <c r="C962" i="15"/>
  <c r="C963" i="15"/>
  <c r="C964" i="15"/>
  <c r="C965" i="15"/>
  <c r="C966" i="15"/>
  <c r="C967" i="15"/>
  <c r="C968" i="15"/>
  <c r="C969" i="15"/>
  <c r="C970" i="15"/>
  <c r="C971" i="15"/>
  <c r="C972" i="15"/>
  <c r="C973" i="15"/>
  <c r="C974" i="15"/>
  <c r="C975" i="15"/>
  <c r="C976" i="15"/>
  <c r="C977" i="15"/>
  <c r="C978" i="15"/>
  <c r="C979" i="15"/>
  <c r="C980" i="15"/>
  <c r="C981" i="15"/>
  <c r="C982" i="15"/>
  <c r="C983" i="15"/>
  <c r="C984" i="15"/>
  <c r="C985" i="15"/>
  <c r="C986" i="15"/>
  <c r="C987" i="15"/>
  <c r="C988" i="15"/>
  <c r="C989" i="15"/>
  <c r="C990" i="15"/>
  <c r="C991" i="15"/>
  <c r="C992" i="15"/>
  <c r="C993" i="15"/>
  <c r="C994" i="15"/>
  <c r="C995" i="15"/>
  <c r="C996" i="15"/>
  <c r="C997" i="15"/>
  <c r="C998" i="15"/>
  <c r="C999" i="15"/>
  <c r="C1000" i="15"/>
  <c r="C1001" i="15"/>
  <c r="C1002" i="15"/>
  <c r="C1003" i="15"/>
  <c r="C1004" i="15"/>
  <c r="C1005" i="15"/>
  <c r="C1006" i="15"/>
  <c r="C1007" i="15"/>
  <c r="C1008" i="15"/>
  <c r="C1009" i="15"/>
  <c r="C1010" i="15"/>
  <c r="C1011" i="15"/>
  <c r="C1012" i="15"/>
  <c r="C1013" i="15"/>
  <c r="C1014" i="15"/>
  <c r="C1015" i="15"/>
  <c r="C1016" i="15"/>
  <c r="C1017" i="15"/>
  <c r="C1018" i="15"/>
  <c r="C1019" i="15"/>
  <c r="C1020" i="15"/>
  <c r="C1021" i="15"/>
  <c r="C1022" i="15"/>
  <c r="C1023" i="15"/>
  <c r="C1024" i="15"/>
  <c r="C1025" i="15"/>
  <c r="C1026" i="15"/>
  <c r="C1027" i="15"/>
  <c r="C1028" i="15"/>
  <c r="C1029" i="15"/>
  <c r="C1030" i="15"/>
  <c r="F11" i="15"/>
  <c r="F8" i="10" l="1"/>
  <c r="F7" i="10"/>
  <c r="I6" i="9"/>
  <c r="L6" i="9"/>
  <c r="L3" i="9"/>
  <c r="F5" i="10"/>
  <c r="H20" i="10"/>
  <c r="P28" i="11"/>
  <c r="P29" i="11"/>
  <c r="P30" i="11"/>
  <c r="P31" i="11"/>
  <c r="P32" i="11"/>
  <c r="P33" i="11"/>
  <c r="P34" i="11"/>
  <c r="P35" i="11"/>
  <c r="P36" i="11"/>
  <c r="P37" i="11"/>
  <c r="P38" i="11"/>
  <c r="P39" i="11"/>
  <c r="P40" i="11"/>
  <c r="P41" i="11"/>
  <c r="P42" i="11"/>
  <c r="P43" i="11"/>
  <c r="P44" i="11"/>
  <c r="P45" i="11"/>
  <c r="P46" i="11"/>
  <c r="P47" i="11"/>
  <c r="P48" i="11"/>
  <c r="P49" i="11"/>
  <c r="P50" i="11"/>
  <c r="P51" i="11"/>
  <c r="P52" i="11"/>
  <c r="P53" i="11"/>
  <c r="P54" i="11"/>
  <c r="P55" i="11"/>
  <c r="P56" i="11"/>
  <c r="P57" i="11"/>
  <c r="P58" i="11"/>
  <c r="P59" i="11"/>
  <c r="P60" i="11"/>
  <c r="P61" i="11"/>
  <c r="P62" i="11"/>
  <c r="P63" i="11"/>
  <c r="P64" i="11"/>
  <c r="P65" i="11"/>
  <c r="P66" i="11"/>
  <c r="P67" i="11"/>
  <c r="P68" i="11"/>
  <c r="P69" i="11"/>
  <c r="P70" i="11"/>
  <c r="P71" i="11"/>
  <c r="P72" i="11"/>
  <c r="P73" i="11"/>
  <c r="F20" i="10"/>
  <c r="D20" i="10"/>
  <c r="D18" i="10"/>
  <c r="D15" i="10"/>
  <c r="D14" i="10"/>
  <c r="P20" i="10"/>
  <c r="H13" i="10"/>
  <c r="J13" i="10"/>
  <c r="D8" i="10"/>
  <c r="D7" i="10"/>
  <c r="D6" i="10"/>
  <c r="Q28" i="11"/>
  <c r="Q29" i="11"/>
  <c r="Q30" i="11"/>
  <c r="Q31" i="11"/>
  <c r="Q32" i="11"/>
  <c r="Q33" i="11"/>
  <c r="Q34" i="11"/>
  <c r="Q35" i="11"/>
  <c r="Q36" i="11"/>
  <c r="Q37" i="11"/>
  <c r="Q38" i="11"/>
  <c r="Q39" i="11"/>
  <c r="Q40" i="11"/>
  <c r="Q41" i="11"/>
  <c r="Q42" i="11"/>
  <c r="Q43" i="11"/>
  <c r="Q44" i="11"/>
  <c r="Q45" i="11"/>
  <c r="Q46" i="11"/>
  <c r="Q47" i="11"/>
  <c r="Q48" i="11"/>
  <c r="Q49" i="11"/>
  <c r="Q50" i="11"/>
  <c r="Q51" i="11"/>
  <c r="Q52" i="11"/>
  <c r="Q53" i="11"/>
  <c r="Q54" i="11"/>
  <c r="Q55" i="11"/>
  <c r="Q56" i="11"/>
  <c r="Q57" i="11"/>
  <c r="Q58" i="11"/>
  <c r="Q59" i="11"/>
  <c r="Q60" i="11"/>
  <c r="Q61" i="11"/>
  <c r="Q62" i="11"/>
  <c r="Q63" i="11"/>
  <c r="Q64" i="11"/>
  <c r="Q65" i="11"/>
  <c r="Q66" i="11"/>
  <c r="Q67" i="11"/>
  <c r="Q68" i="11"/>
  <c r="Q69" i="11"/>
  <c r="Q70" i="11"/>
  <c r="Q71" i="11"/>
  <c r="Q72" i="11"/>
  <c r="Q73" i="11"/>
  <c r="Q27" i="11"/>
  <c r="P27" i="11"/>
  <c r="G28" i="11"/>
  <c r="H28" i="11" s="1"/>
  <c r="G29" i="11"/>
  <c r="G30" i="11"/>
  <c r="G31" i="11"/>
  <c r="G32" i="11"/>
  <c r="G33" i="11"/>
  <c r="G34" i="11"/>
  <c r="G35" i="11"/>
  <c r="G36" i="11"/>
  <c r="G37" i="11"/>
  <c r="G38" i="11"/>
  <c r="G39" i="11"/>
  <c r="G40" i="11"/>
  <c r="G41" i="11"/>
  <c r="G42" i="11"/>
  <c r="G43" i="11"/>
  <c r="G44" i="11"/>
  <c r="G45" i="11"/>
  <c r="G46" i="11"/>
  <c r="G47" i="11"/>
  <c r="G48" i="11"/>
  <c r="G49" i="11"/>
  <c r="G50" i="11"/>
  <c r="G51" i="11"/>
  <c r="G52" i="11"/>
  <c r="G53" i="11"/>
  <c r="G54" i="11"/>
  <c r="G55" i="11"/>
  <c r="G56" i="11"/>
  <c r="G57" i="11"/>
  <c r="G58" i="11"/>
  <c r="G59" i="11"/>
  <c r="G60" i="11"/>
  <c r="G61" i="11"/>
  <c r="G62" i="11"/>
  <c r="G63" i="11"/>
  <c r="G64" i="11"/>
  <c r="G65" i="11"/>
  <c r="G66" i="11"/>
  <c r="G67" i="11"/>
  <c r="G68" i="11"/>
  <c r="G69" i="11"/>
  <c r="G70" i="11"/>
  <c r="G71" i="11"/>
  <c r="G72" i="11"/>
  <c r="G73" i="11"/>
  <c r="G74" i="11"/>
  <c r="H74" i="11" s="1"/>
  <c r="G75" i="11"/>
  <c r="G76" i="11"/>
  <c r="H76" i="11" s="1"/>
  <c r="G77" i="11"/>
  <c r="G78" i="11"/>
  <c r="H78" i="11" s="1"/>
  <c r="G79" i="11"/>
  <c r="G80" i="11"/>
  <c r="H80" i="11" s="1"/>
  <c r="G81" i="11"/>
  <c r="G82" i="11"/>
  <c r="H82" i="11" s="1"/>
  <c r="G83" i="11"/>
  <c r="G84" i="11"/>
  <c r="H84" i="11" s="1"/>
  <c r="G85" i="11"/>
  <c r="G86" i="11"/>
  <c r="H86" i="11" s="1"/>
  <c r="G87" i="11"/>
  <c r="G88" i="11"/>
  <c r="H88" i="11" s="1"/>
  <c r="G89" i="11"/>
  <c r="G90" i="11"/>
  <c r="H90" i="11" s="1"/>
  <c r="G91" i="11"/>
  <c r="G92" i="11"/>
  <c r="H92" i="11" s="1"/>
  <c r="G93" i="11"/>
  <c r="G94" i="11"/>
  <c r="H94" i="11" s="1"/>
  <c r="G95" i="11"/>
  <c r="G96" i="11"/>
  <c r="H96" i="11" s="1"/>
  <c r="G97" i="11"/>
  <c r="J97" i="11" s="1"/>
  <c r="L97" i="11" s="1"/>
  <c r="G98" i="11"/>
  <c r="H98" i="11" s="1"/>
  <c r="G99" i="11"/>
  <c r="G100" i="11"/>
  <c r="H100" i="11" s="1"/>
  <c r="G101" i="11"/>
  <c r="G102" i="11"/>
  <c r="H102" i="11" s="1"/>
  <c r="G103" i="11"/>
  <c r="G104" i="11"/>
  <c r="H104" i="11" s="1"/>
  <c r="G105" i="11"/>
  <c r="G106" i="11"/>
  <c r="H106" i="11" s="1"/>
  <c r="G107" i="11"/>
  <c r="G108" i="11"/>
  <c r="H108" i="11" s="1"/>
  <c r="G109" i="11"/>
  <c r="G110" i="11"/>
  <c r="H110" i="11" s="1"/>
  <c r="G111" i="11"/>
  <c r="G112" i="11"/>
  <c r="H112" i="11" s="1"/>
  <c r="G113" i="11"/>
  <c r="G114" i="11"/>
  <c r="H114" i="11" s="1"/>
  <c r="G115" i="11"/>
  <c r="G116" i="11"/>
  <c r="H116" i="11" s="1"/>
  <c r="G117" i="11"/>
  <c r="G118" i="11"/>
  <c r="H118" i="11" s="1"/>
  <c r="G119" i="11"/>
  <c r="G120" i="11"/>
  <c r="H120" i="11" s="1"/>
  <c r="G121" i="11"/>
  <c r="G122" i="11"/>
  <c r="H122" i="11" s="1"/>
  <c r="G123" i="11"/>
  <c r="G124" i="11"/>
  <c r="H124" i="11" s="1"/>
  <c r="G125" i="11"/>
  <c r="G126" i="11"/>
  <c r="H126" i="11" s="1"/>
  <c r="G127" i="11"/>
  <c r="G128" i="11"/>
  <c r="H128" i="11" s="1"/>
  <c r="G129" i="11"/>
  <c r="G130" i="11"/>
  <c r="H130" i="11" s="1"/>
  <c r="G131" i="11"/>
  <c r="G132" i="11"/>
  <c r="H132" i="11" s="1"/>
  <c r="G133" i="11"/>
  <c r="G134" i="11"/>
  <c r="H134" i="11" s="1"/>
  <c r="G135" i="11"/>
  <c r="G136" i="11"/>
  <c r="H136" i="11" s="1"/>
  <c r="G137" i="11"/>
  <c r="G138" i="11"/>
  <c r="H138" i="11" s="1"/>
  <c r="G139" i="11"/>
  <c r="G140" i="11"/>
  <c r="G141" i="11"/>
  <c r="G142" i="11"/>
  <c r="G143" i="11"/>
  <c r="G144" i="11"/>
  <c r="G145" i="11"/>
  <c r="G146" i="11"/>
  <c r="G147" i="11"/>
  <c r="G148" i="11"/>
  <c r="G149" i="11"/>
  <c r="G150" i="11"/>
  <c r="G151" i="11"/>
  <c r="G152" i="11"/>
  <c r="G153" i="11"/>
  <c r="G154" i="11"/>
  <c r="G155" i="11"/>
  <c r="G156" i="11"/>
  <c r="G157" i="11"/>
  <c r="G158" i="11"/>
  <c r="G159" i="11"/>
  <c r="G160" i="11"/>
  <c r="G161" i="11"/>
  <c r="G162" i="11"/>
  <c r="G163" i="11"/>
  <c r="G164" i="11"/>
  <c r="G165" i="11"/>
  <c r="G166" i="11"/>
  <c r="G167" i="11"/>
  <c r="G168" i="11"/>
  <c r="G169" i="11"/>
  <c r="G170" i="11"/>
  <c r="G171" i="11"/>
  <c r="G172" i="11"/>
  <c r="G173" i="11"/>
  <c r="G174" i="11"/>
  <c r="G175" i="11"/>
  <c r="G176" i="11"/>
  <c r="G177" i="11"/>
  <c r="G178" i="11"/>
  <c r="G179" i="11"/>
  <c r="G180" i="11"/>
  <c r="G181" i="11"/>
  <c r="G182" i="11"/>
  <c r="G183" i="11"/>
  <c r="G184" i="11"/>
  <c r="G185" i="11"/>
  <c r="G186" i="11"/>
  <c r="G187" i="11"/>
  <c r="G188" i="11"/>
  <c r="G189" i="11"/>
  <c r="G190" i="11"/>
  <c r="G191" i="11"/>
  <c r="G192" i="11"/>
  <c r="G193" i="11"/>
  <c r="G194" i="11"/>
  <c r="G195" i="11"/>
  <c r="G196" i="11"/>
  <c r="G197" i="11"/>
  <c r="G198" i="11"/>
  <c r="G199" i="11"/>
  <c r="G200" i="11"/>
  <c r="G201" i="11"/>
  <c r="G202" i="11"/>
  <c r="G203" i="11"/>
  <c r="G204" i="11"/>
  <c r="G205" i="11"/>
  <c r="G206" i="11"/>
  <c r="G207" i="11"/>
  <c r="G208" i="11"/>
  <c r="G209" i="11"/>
  <c r="G210" i="11"/>
  <c r="G211" i="11"/>
  <c r="G212" i="11"/>
  <c r="G213" i="11"/>
  <c r="G214" i="11"/>
  <c r="G215" i="11"/>
  <c r="G216" i="11"/>
  <c r="G217" i="11"/>
  <c r="G218" i="11"/>
  <c r="G219" i="11"/>
  <c r="G220" i="11"/>
  <c r="G221" i="11"/>
  <c r="G222" i="11"/>
  <c r="G223" i="11"/>
  <c r="G224" i="11"/>
  <c r="G225" i="11"/>
  <c r="G226" i="11"/>
  <c r="G227" i="11"/>
  <c r="G228" i="11"/>
  <c r="G229" i="11"/>
  <c r="G230" i="11"/>
  <c r="G231" i="11"/>
  <c r="G232" i="11"/>
  <c r="G233" i="11"/>
  <c r="G234" i="11"/>
  <c r="G235" i="11"/>
  <c r="G236" i="11"/>
  <c r="G237" i="11"/>
  <c r="G238" i="11"/>
  <c r="G239" i="11"/>
  <c r="G240" i="11"/>
  <c r="G241" i="11"/>
  <c r="G242" i="11"/>
  <c r="G243" i="11"/>
  <c r="G244" i="11"/>
  <c r="G245" i="11"/>
  <c r="G246" i="11"/>
  <c r="G247" i="11"/>
  <c r="G248" i="11"/>
  <c r="G249" i="11"/>
  <c r="G250" i="11"/>
  <c r="G251" i="11"/>
  <c r="G252" i="11"/>
  <c r="G253" i="11"/>
  <c r="G254" i="11"/>
  <c r="G255" i="11"/>
  <c r="G256" i="11"/>
  <c r="G257" i="11"/>
  <c r="G258" i="11"/>
  <c r="G259" i="11"/>
  <c r="G260" i="11"/>
  <c r="G261" i="11"/>
  <c r="G262" i="11"/>
  <c r="G263" i="11"/>
  <c r="G264" i="11"/>
  <c r="G265" i="11"/>
  <c r="G266" i="11"/>
  <c r="G267" i="11"/>
  <c r="G268" i="11"/>
  <c r="G269" i="11"/>
  <c r="G270" i="11"/>
  <c r="G271" i="11"/>
  <c r="G272" i="11"/>
  <c r="G273" i="11"/>
  <c r="G274" i="11"/>
  <c r="G275" i="11"/>
  <c r="G276" i="11"/>
  <c r="G277" i="11"/>
  <c r="G278" i="11"/>
  <c r="G279" i="11"/>
  <c r="G280" i="11"/>
  <c r="G281" i="11"/>
  <c r="G282" i="11"/>
  <c r="G283" i="11"/>
  <c r="G284" i="11"/>
  <c r="G285" i="11"/>
  <c r="G286" i="11"/>
  <c r="G287" i="11"/>
  <c r="G288" i="11"/>
  <c r="G289" i="11"/>
  <c r="G290" i="11"/>
  <c r="G291" i="11"/>
  <c r="G292" i="11"/>
  <c r="G293" i="11"/>
  <c r="G294" i="11"/>
  <c r="G295" i="11"/>
  <c r="G296" i="11"/>
  <c r="G297" i="11"/>
  <c r="G298" i="11"/>
  <c r="G299" i="11"/>
  <c r="G300" i="11"/>
  <c r="G301" i="11"/>
  <c r="G302" i="11"/>
  <c r="G303" i="11"/>
  <c r="G304" i="11"/>
  <c r="G305" i="11"/>
  <c r="G306" i="11"/>
  <c r="G307" i="11"/>
  <c r="G308" i="11"/>
  <c r="G309" i="11"/>
  <c r="G310" i="11"/>
  <c r="G311" i="11"/>
  <c r="G312" i="11"/>
  <c r="G313" i="11"/>
  <c r="G314" i="11"/>
  <c r="G315" i="11"/>
  <c r="G316" i="11"/>
  <c r="G317" i="11"/>
  <c r="G318" i="11"/>
  <c r="G319" i="11"/>
  <c r="G320" i="11"/>
  <c r="G321" i="11"/>
  <c r="G322" i="11"/>
  <c r="G323" i="11"/>
  <c r="G324" i="11"/>
  <c r="G325" i="11"/>
  <c r="G326" i="11"/>
  <c r="G327" i="11"/>
  <c r="G328" i="11"/>
  <c r="G329" i="11"/>
  <c r="G330" i="11"/>
  <c r="G331" i="11"/>
  <c r="G332" i="11"/>
  <c r="G333" i="11"/>
  <c r="G334" i="11"/>
  <c r="G335" i="11"/>
  <c r="G336" i="11"/>
  <c r="G337" i="11"/>
  <c r="G338" i="11"/>
  <c r="G339" i="11"/>
  <c r="G340" i="11"/>
  <c r="G341" i="11"/>
  <c r="G342" i="11"/>
  <c r="G343" i="11"/>
  <c r="G344" i="11"/>
  <c r="G345" i="11"/>
  <c r="G346" i="11"/>
  <c r="G347" i="11"/>
  <c r="G348" i="11"/>
  <c r="G349" i="11"/>
  <c r="G350" i="11"/>
  <c r="G351" i="11"/>
  <c r="G352" i="11"/>
  <c r="G353" i="11"/>
  <c r="G354" i="11"/>
  <c r="G355" i="11"/>
  <c r="G356" i="11"/>
  <c r="G357" i="11"/>
  <c r="G358" i="11"/>
  <c r="G359" i="11"/>
  <c r="G360" i="11"/>
  <c r="G361" i="11"/>
  <c r="G362" i="11"/>
  <c r="G363" i="11"/>
  <c r="G364" i="11"/>
  <c r="G365" i="11"/>
  <c r="G366" i="11"/>
  <c r="G367" i="11"/>
  <c r="G368" i="11"/>
  <c r="G369" i="11"/>
  <c r="G370" i="11"/>
  <c r="G371" i="11"/>
  <c r="G372" i="11"/>
  <c r="G373" i="11"/>
  <c r="G374" i="11"/>
  <c r="G375" i="11"/>
  <c r="G376" i="11"/>
  <c r="G377" i="11"/>
  <c r="G378" i="11"/>
  <c r="G379" i="11"/>
  <c r="G380" i="11"/>
  <c r="G381" i="11"/>
  <c r="G382" i="11"/>
  <c r="G383" i="11"/>
  <c r="G384" i="11"/>
  <c r="G385" i="11"/>
  <c r="G386" i="11"/>
  <c r="G387" i="11"/>
  <c r="G388" i="11"/>
  <c r="G389" i="11"/>
  <c r="G390" i="11"/>
  <c r="G391" i="11"/>
  <c r="G392" i="11"/>
  <c r="G393" i="11"/>
  <c r="G394" i="11"/>
  <c r="G395" i="11"/>
  <c r="G396" i="11"/>
  <c r="G397" i="11"/>
  <c r="G398" i="11"/>
  <c r="G399" i="11"/>
  <c r="G400" i="11"/>
  <c r="G401" i="11"/>
  <c r="G402" i="11"/>
  <c r="G403" i="11"/>
  <c r="G404" i="11"/>
  <c r="G405" i="11"/>
  <c r="G406" i="11"/>
  <c r="G407" i="11"/>
  <c r="G408" i="11"/>
  <c r="G409" i="11"/>
  <c r="G410" i="11"/>
  <c r="G411" i="11"/>
  <c r="G412" i="11"/>
  <c r="G413" i="11"/>
  <c r="G414" i="11"/>
  <c r="G415" i="11"/>
  <c r="G416" i="11"/>
  <c r="G417" i="11"/>
  <c r="G418" i="11"/>
  <c r="G419" i="11"/>
  <c r="G420" i="11"/>
  <c r="G421" i="11"/>
  <c r="G422" i="11"/>
  <c r="G423" i="11"/>
  <c r="G424" i="11"/>
  <c r="G425" i="11"/>
  <c r="G426" i="11"/>
  <c r="G427" i="11"/>
  <c r="G428" i="11"/>
  <c r="G429" i="11"/>
  <c r="G430" i="11"/>
  <c r="G431" i="11"/>
  <c r="G432" i="11"/>
  <c r="G433" i="11"/>
  <c r="G434" i="11"/>
  <c r="G435" i="11"/>
  <c r="G436" i="11"/>
  <c r="G437" i="11"/>
  <c r="G438" i="11"/>
  <c r="G439" i="11"/>
  <c r="G440" i="11"/>
  <c r="G441" i="11"/>
  <c r="G442" i="11"/>
  <c r="G443" i="11"/>
  <c r="G444" i="11"/>
  <c r="G445" i="11"/>
  <c r="G446" i="11"/>
  <c r="G447" i="11"/>
  <c r="G448" i="11"/>
  <c r="G449" i="11"/>
  <c r="G450" i="11"/>
  <c r="G451" i="11"/>
  <c r="G452" i="11"/>
  <c r="G453" i="11"/>
  <c r="G454" i="11"/>
  <c r="G455" i="11"/>
  <c r="G456" i="11"/>
  <c r="G457" i="11"/>
  <c r="G458" i="11"/>
  <c r="G459" i="11"/>
  <c r="G460" i="11"/>
  <c r="G461" i="11"/>
  <c r="G462" i="11"/>
  <c r="G463" i="11"/>
  <c r="G464" i="11"/>
  <c r="G465" i="11"/>
  <c r="G466" i="11"/>
  <c r="G467" i="11"/>
  <c r="G468" i="11"/>
  <c r="G469" i="11"/>
  <c r="G470" i="11"/>
  <c r="G471" i="11"/>
  <c r="G472" i="11"/>
  <c r="G473" i="11"/>
  <c r="G474" i="11"/>
  <c r="G475" i="11"/>
  <c r="G476" i="11"/>
  <c r="G477" i="11"/>
  <c r="G478" i="11"/>
  <c r="G479" i="11"/>
  <c r="G480" i="11"/>
  <c r="G481" i="11"/>
  <c r="G482" i="11"/>
  <c r="G483" i="11"/>
  <c r="G484" i="11"/>
  <c r="G485" i="11"/>
  <c r="G486" i="11"/>
  <c r="G487" i="11"/>
  <c r="G488" i="11"/>
  <c r="G489" i="11"/>
  <c r="G490" i="11"/>
  <c r="G491" i="11"/>
  <c r="G492" i="11"/>
  <c r="G493" i="11"/>
  <c r="G494" i="11"/>
  <c r="G495" i="11"/>
  <c r="G496" i="11"/>
  <c r="G497" i="11"/>
  <c r="G498" i="11"/>
  <c r="G499" i="11"/>
  <c r="G500" i="11"/>
  <c r="G501" i="11"/>
  <c r="G502" i="11"/>
  <c r="G503" i="11"/>
  <c r="G504" i="11"/>
  <c r="G505" i="11"/>
  <c r="G506" i="11"/>
  <c r="G507" i="11"/>
  <c r="G508" i="11"/>
  <c r="G509" i="11"/>
  <c r="G510" i="11"/>
  <c r="G511" i="11"/>
  <c r="G512" i="11"/>
  <c r="G513" i="11"/>
  <c r="G514" i="11"/>
  <c r="G515" i="11"/>
  <c r="G516" i="11"/>
  <c r="G517" i="11"/>
  <c r="G518" i="11"/>
  <c r="G519" i="11"/>
  <c r="G520" i="11"/>
  <c r="G521" i="11"/>
  <c r="G522" i="11"/>
  <c r="G523" i="11"/>
  <c r="G524" i="11"/>
  <c r="G525" i="11"/>
  <c r="G526" i="11"/>
  <c r="G527" i="11"/>
  <c r="G528" i="11"/>
  <c r="G529" i="11"/>
  <c r="G530" i="11"/>
  <c r="G531" i="11"/>
  <c r="G532" i="11"/>
  <c r="G533" i="11"/>
  <c r="G534" i="11"/>
  <c r="G535" i="11"/>
  <c r="G536" i="11"/>
  <c r="G537" i="11"/>
  <c r="G538" i="11"/>
  <c r="G539" i="11"/>
  <c r="G540" i="11"/>
  <c r="G541" i="11"/>
  <c r="G542" i="11"/>
  <c r="G543" i="11"/>
  <c r="G544" i="11"/>
  <c r="G545" i="11"/>
  <c r="G546" i="11"/>
  <c r="G547" i="11"/>
  <c r="G548" i="11"/>
  <c r="G549" i="11"/>
  <c r="G550" i="11"/>
  <c r="G551" i="11"/>
  <c r="G552" i="11"/>
  <c r="G553" i="11"/>
  <c r="G554" i="11"/>
  <c r="G555" i="11"/>
  <c r="G556" i="11"/>
  <c r="G557" i="11"/>
  <c r="G558" i="11"/>
  <c r="G559" i="11"/>
  <c r="G560" i="11"/>
  <c r="G561" i="11"/>
  <c r="G562" i="11"/>
  <c r="G563" i="11"/>
  <c r="G564" i="11"/>
  <c r="G565" i="11"/>
  <c r="G566" i="11"/>
  <c r="G567" i="11"/>
  <c r="G568" i="11"/>
  <c r="G569" i="11"/>
  <c r="G570" i="11"/>
  <c r="G571" i="11"/>
  <c r="G572" i="11"/>
  <c r="G573" i="11"/>
  <c r="G574" i="11"/>
  <c r="G575" i="11"/>
  <c r="G576" i="11"/>
  <c r="G577" i="11"/>
  <c r="G578" i="11"/>
  <c r="G579" i="11"/>
  <c r="G580" i="11"/>
  <c r="G581" i="11"/>
  <c r="G582" i="11"/>
  <c r="G583" i="11"/>
  <c r="G584" i="11"/>
  <c r="G585" i="11"/>
  <c r="G586" i="11"/>
  <c r="G587" i="11"/>
  <c r="G588" i="11"/>
  <c r="G589" i="11"/>
  <c r="G590" i="11"/>
  <c r="G591" i="11"/>
  <c r="G592" i="11"/>
  <c r="G593" i="11"/>
  <c r="G594" i="11"/>
  <c r="G595" i="11"/>
  <c r="G596" i="11"/>
  <c r="G597" i="11"/>
  <c r="G598" i="11"/>
  <c r="G599" i="11"/>
  <c r="G600" i="11"/>
  <c r="G601" i="11"/>
  <c r="G602" i="11"/>
  <c r="G603" i="11"/>
  <c r="G604" i="11"/>
  <c r="G605" i="11"/>
  <c r="G606" i="11"/>
  <c r="G607" i="11"/>
  <c r="G608" i="11"/>
  <c r="G609" i="11"/>
  <c r="G610" i="11"/>
  <c r="G611" i="11"/>
  <c r="G612" i="11"/>
  <c r="G613" i="11"/>
  <c r="G614" i="11"/>
  <c r="G615" i="11"/>
  <c r="G616" i="11"/>
  <c r="G617" i="11"/>
  <c r="G618" i="11"/>
  <c r="G619" i="11"/>
  <c r="G620" i="11"/>
  <c r="G621" i="11"/>
  <c r="G622" i="11"/>
  <c r="G623" i="11"/>
  <c r="G624" i="11"/>
  <c r="G625" i="11"/>
  <c r="G626" i="11"/>
  <c r="G627" i="11"/>
  <c r="G628" i="11"/>
  <c r="G629" i="11"/>
  <c r="G630" i="11"/>
  <c r="G631" i="11"/>
  <c r="G632" i="11"/>
  <c r="G633" i="11"/>
  <c r="G634" i="11"/>
  <c r="G635" i="11"/>
  <c r="G636" i="11"/>
  <c r="G637" i="11"/>
  <c r="G638" i="11"/>
  <c r="G639" i="11"/>
  <c r="G640" i="11"/>
  <c r="G641" i="11"/>
  <c r="G642" i="11"/>
  <c r="G643" i="11"/>
  <c r="G644" i="11"/>
  <c r="G645" i="11"/>
  <c r="G646" i="11"/>
  <c r="G647" i="11"/>
  <c r="G648" i="11"/>
  <c r="G649" i="11"/>
  <c r="G650" i="11"/>
  <c r="G651" i="11"/>
  <c r="G652" i="11"/>
  <c r="G653" i="11"/>
  <c r="G654" i="11"/>
  <c r="G655" i="11"/>
  <c r="G656" i="11"/>
  <c r="G657" i="11"/>
  <c r="G658" i="11"/>
  <c r="G659" i="11"/>
  <c r="G660" i="11"/>
  <c r="G661" i="11"/>
  <c r="G662" i="11"/>
  <c r="G663" i="11"/>
  <c r="G664" i="11"/>
  <c r="G665" i="11"/>
  <c r="G666" i="11"/>
  <c r="G667" i="11"/>
  <c r="G668" i="11"/>
  <c r="G669" i="11"/>
  <c r="G670" i="11"/>
  <c r="G671" i="11"/>
  <c r="G672" i="11"/>
  <c r="G673" i="11"/>
  <c r="G674" i="11"/>
  <c r="G675" i="11"/>
  <c r="G676" i="11"/>
  <c r="G677" i="11"/>
  <c r="G678" i="11"/>
  <c r="G679" i="11"/>
  <c r="G680" i="11"/>
  <c r="G681" i="11"/>
  <c r="G682" i="11"/>
  <c r="G683" i="11"/>
  <c r="G684" i="11"/>
  <c r="G685" i="11"/>
  <c r="G686" i="11"/>
  <c r="G687" i="11"/>
  <c r="G688" i="11"/>
  <c r="G689" i="11"/>
  <c r="G690" i="11"/>
  <c r="G691" i="11"/>
  <c r="G692" i="11"/>
  <c r="G693" i="11"/>
  <c r="G694" i="11"/>
  <c r="G695" i="11"/>
  <c r="G696" i="11"/>
  <c r="G697" i="11"/>
  <c r="G698" i="11"/>
  <c r="G699" i="11"/>
  <c r="G700" i="11"/>
  <c r="G701" i="11"/>
  <c r="G702" i="11"/>
  <c r="G703" i="11"/>
  <c r="G704" i="11"/>
  <c r="G705" i="11"/>
  <c r="G706" i="11"/>
  <c r="G707" i="11"/>
  <c r="G708" i="11"/>
  <c r="G709" i="11"/>
  <c r="G710" i="11"/>
  <c r="G711" i="11"/>
  <c r="G712" i="11"/>
  <c r="G713" i="11"/>
  <c r="G714" i="11"/>
  <c r="G715" i="11"/>
  <c r="G716" i="11"/>
  <c r="G717" i="11"/>
  <c r="G718" i="11"/>
  <c r="G719" i="11"/>
  <c r="G720" i="11"/>
  <c r="G721" i="11"/>
  <c r="G722" i="11"/>
  <c r="G723" i="11"/>
  <c r="G724" i="11"/>
  <c r="G725" i="11"/>
  <c r="G726" i="11"/>
  <c r="G727" i="11"/>
  <c r="G728" i="11"/>
  <c r="G729" i="11"/>
  <c r="G730" i="11"/>
  <c r="G731" i="11"/>
  <c r="G732" i="11"/>
  <c r="G733" i="11"/>
  <c r="G734" i="11"/>
  <c r="G735" i="11"/>
  <c r="G736" i="11"/>
  <c r="G737" i="11"/>
  <c r="G738" i="11"/>
  <c r="G739" i="11"/>
  <c r="G740" i="11"/>
  <c r="G741" i="11"/>
  <c r="G742" i="11"/>
  <c r="G743" i="11"/>
  <c r="G744" i="11"/>
  <c r="G745" i="11"/>
  <c r="G746" i="11"/>
  <c r="G747" i="11"/>
  <c r="G748" i="11"/>
  <c r="G749" i="11"/>
  <c r="G750" i="11"/>
  <c r="G751" i="11"/>
  <c r="G752" i="11"/>
  <c r="G753" i="11"/>
  <c r="G754" i="11"/>
  <c r="G755" i="11"/>
  <c r="G756" i="11"/>
  <c r="G757" i="11"/>
  <c r="G758" i="11"/>
  <c r="G759" i="11"/>
  <c r="G760" i="11"/>
  <c r="G761" i="11"/>
  <c r="G762" i="11"/>
  <c r="G763" i="11"/>
  <c r="G764" i="11"/>
  <c r="G765" i="11"/>
  <c r="G766" i="11"/>
  <c r="G767" i="11"/>
  <c r="G768" i="11"/>
  <c r="G769" i="11"/>
  <c r="G770" i="11"/>
  <c r="G771" i="11"/>
  <c r="G772" i="11"/>
  <c r="G773" i="11"/>
  <c r="G774" i="11"/>
  <c r="G775" i="11"/>
  <c r="G776" i="11"/>
  <c r="G777" i="11"/>
  <c r="G778" i="11"/>
  <c r="G779" i="11"/>
  <c r="G780" i="11"/>
  <c r="G781" i="11"/>
  <c r="G782" i="11"/>
  <c r="G783" i="11"/>
  <c r="G784" i="11"/>
  <c r="G785" i="11"/>
  <c r="G786" i="11"/>
  <c r="G787" i="11"/>
  <c r="G788" i="11"/>
  <c r="G789" i="11"/>
  <c r="G790" i="11"/>
  <c r="G791" i="11"/>
  <c r="G792" i="11"/>
  <c r="G793" i="11"/>
  <c r="G794" i="11"/>
  <c r="G795" i="11"/>
  <c r="G796" i="11"/>
  <c r="G797" i="11"/>
  <c r="G798" i="11"/>
  <c r="G799" i="11"/>
  <c r="G800" i="11"/>
  <c r="G801" i="11"/>
  <c r="G802" i="11"/>
  <c r="G803" i="11"/>
  <c r="G804" i="11"/>
  <c r="G805" i="11"/>
  <c r="G806" i="11"/>
  <c r="G807" i="11"/>
  <c r="G808" i="11"/>
  <c r="G809" i="11"/>
  <c r="G810" i="11"/>
  <c r="G811" i="11"/>
  <c r="G812" i="11"/>
  <c r="G813" i="11"/>
  <c r="G814" i="11"/>
  <c r="G815" i="11"/>
  <c r="G816" i="11"/>
  <c r="G817" i="11"/>
  <c r="G818" i="11"/>
  <c r="G819" i="11"/>
  <c r="G820" i="11"/>
  <c r="G821" i="11"/>
  <c r="G822" i="11"/>
  <c r="G823" i="11"/>
  <c r="G824" i="11"/>
  <c r="G825" i="11"/>
  <c r="G826" i="11"/>
  <c r="G827" i="11"/>
  <c r="G828" i="11"/>
  <c r="G829" i="11"/>
  <c r="G830" i="11"/>
  <c r="G831" i="11"/>
  <c r="G832" i="11"/>
  <c r="G833" i="11"/>
  <c r="G834" i="11"/>
  <c r="G835" i="11"/>
  <c r="G836" i="11"/>
  <c r="G837" i="11"/>
  <c r="G838" i="11"/>
  <c r="G839" i="11"/>
  <c r="G840" i="11"/>
  <c r="G841" i="11"/>
  <c r="G842" i="11"/>
  <c r="G843" i="11"/>
  <c r="G844" i="11"/>
  <c r="G845" i="11"/>
  <c r="G846" i="11"/>
  <c r="G847" i="11"/>
  <c r="G848" i="11"/>
  <c r="G849" i="11"/>
  <c r="G850" i="11"/>
  <c r="G851" i="11"/>
  <c r="G852" i="11"/>
  <c r="G853" i="11"/>
  <c r="G854" i="11"/>
  <c r="G855" i="11"/>
  <c r="G856" i="11"/>
  <c r="G857" i="11"/>
  <c r="G858" i="11"/>
  <c r="G859" i="11"/>
  <c r="G860" i="11"/>
  <c r="G861" i="11"/>
  <c r="G862" i="11"/>
  <c r="G863" i="11"/>
  <c r="G864" i="11"/>
  <c r="G865" i="11"/>
  <c r="G866" i="11"/>
  <c r="G867" i="11"/>
  <c r="G868" i="11"/>
  <c r="G869" i="11"/>
  <c r="G870" i="11"/>
  <c r="G871" i="11"/>
  <c r="G872" i="11"/>
  <c r="G873" i="11"/>
  <c r="G874" i="11"/>
  <c r="G875" i="11"/>
  <c r="G876" i="11"/>
  <c r="G877" i="11"/>
  <c r="G878" i="11"/>
  <c r="G879" i="11"/>
  <c r="G880" i="11"/>
  <c r="G881" i="11"/>
  <c r="G882" i="11"/>
  <c r="G883" i="11"/>
  <c r="G884" i="11"/>
  <c r="G885" i="11"/>
  <c r="G886" i="11"/>
  <c r="G887" i="11"/>
  <c r="G888" i="11"/>
  <c r="G889" i="11"/>
  <c r="G890" i="11"/>
  <c r="G891" i="11"/>
  <c r="G892" i="11"/>
  <c r="G893" i="11"/>
  <c r="G894" i="11"/>
  <c r="G895" i="11"/>
  <c r="G896" i="11"/>
  <c r="G897" i="11"/>
  <c r="G898" i="11"/>
  <c r="G899" i="11"/>
  <c r="G900" i="11"/>
  <c r="G901" i="11"/>
  <c r="G902" i="11"/>
  <c r="G903" i="11"/>
  <c r="G904" i="11"/>
  <c r="G905" i="11"/>
  <c r="G906" i="11"/>
  <c r="G907" i="11"/>
  <c r="G908" i="11"/>
  <c r="G909" i="11"/>
  <c r="G910" i="11"/>
  <c r="G911" i="11"/>
  <c r="G912" i="11"/>
  <c r="G913" i="11"/>
  <c r="G914" i="11"/>
  <c r="G915" i="11"/>
  <c r="G916" i="11"/>
  <c r="G917" i="11"/>
  <c r="G918" i="11"/>
  <c r="G919" i="11"/>
  <c r="G920" i="11"/>
  <c r="G921" i="11"/>
  <c r="G922" i="11"/>
  <c r="G923" i="11"/>
  <c r="G924" i="11"/>
  <c r="G925" i="11"/>
  <c r="G926" i="11"/>
  <c r="G927" i="11"/>
  <c r="G928" i="11"/>
  <c r="G929" i="11"/>
  <c r="G930" i="11"/>
  <c r="G931" i="11"/>
  <c r="G932" i="11"/>
  <c r="G933" i="11"/>
  <c r="G934" i="11"/>
  <c r="G935" i="11"/>
  <c r="G936" i="11"/>
  <c r="G937" i="11"/>
  <c r="G938" i="11"/>
  <c r="G939" i="11"/>
  <c r="G940" i="11"/>
  <c r="G941" i="11"/>
  <c r="G942" i="11"/>
  <c r="G943" i="11"/>
  <c r="G944" i="11"/>
  <c r="G945" i="11"/>
  <c r="G946" i="11"/>
  <c r="G947" i="11"/>
  <c r="G948" i="11"/>
  <c r="G949" i="11"/>
  <c r="G950" i="11"/>
  <c r="G951" i="11"/>
  <c r="G952" i="11"/>
  <c r="G953" i="11"/>
  <c r="G954" i="11"/>
  <c r="G955" i="11"/>
  <c r="G956" i="11"/>
  <c r="G957" i="11"/>
  <c r="G958" i="11"/>
  <c r="G959" i="11"/>
  <c r="G960" i="11"/>
  <c r="G961" i="11"/>
  <c r="G962" i="11"/>
  <c r="G963" i="11"/>
  <c r="G964" i="11"/>
  <c r="G965" i="11"/>
  <c r="G966" i="11"/>
  <c r="G967" i="11"/>
  <c r="G968" i="11"/>
  <c r="G969" i="11"/>
  <c r="G970" i="11"/>
  <c r="G971" i="11"/>
  <c r="G972" i="11"/>
  <c r="G973" i="11"/>
  <c r="G974" i="11"/>
  <c r="G975" i="11"/>
  <c r="G976" i="11"/>
  <c r="G977" i="11"/>
  <c r="G978" i="11"/>
  <c r="G979" i="11"/>
  <c r="G980" i="11"/>
  <c r="G981" i="11"/>
  <c r="G982" i="11"/>
  <c r="G983" i="11"/>
  <c r="G984" i="11"/>
  <c r="G985" i="11"/>
  <c r="G986" i="11"/>
  <c r="G987" i="11"/>
  <c r="G988" i="11"/>
  <c r="G989" i="11"/>
  <c r="G990" i="11"/>
  <c r="G991" i="11"/>
  <c r="G992" i="11"/>
  <c r="G993" i="11"/>
  <c r="G994" i="11"/>
  <c r="G995" i="11"/>
  <c r="G996" i="11"/>
  <c r="G997" i="11"/>
  <c r="G998" i="11"/>
  <c r="G999" i="11"/>
  <c r="G1000" i="11"/>
  <c r="G1001" i="11"/>
  <c r="G1002" i="11"/>
  <c r="G1003" i="11"/>
  <c r="G1004" i="11"/>
  <c r="G1005" i="11"/>
  <c r="G1006" i="11"/>
  <c r="G1007" i="11"/>
  <c r="G1008" i="11"/>
  <c r="G1009" i="11"/>
  <c r="G1010" i="11"/>
  <c r="G1011" i="11"/>
  <c r="G1012" i="11"/>
  <c r="G1013" i="11"/>
  <c r="G1014" i="11"/>
  <c r="G1015" i="11"/>
  <c r="G1016" i="11"/>
  <c r="G1017" i="11"/>
  <c r="G1018" i="11"/>
  <c r="G1019" i="11"/>
  <c r="G1020" i="11"/>
  <c r="G1021" i="11"/>
  <c r="G1022" i="11"/>
  <c r="G1023" i="11"/>
  <c r="G1024" i="11"/>
  <c r="G1025" i="11"/>
  <c r="G1026" i="11"/>
  <c r="G1027" i="11"/>
  <c r="G1028" i="11"/>
  <c r="G1029" i="11"/>
  <c r="G1030" i="11"/>
  <c r="G1031" i="11"/>
  <c r="G1032" i="11"/>
  <c r="G1033" i="11"/>
  <c r="G1034" i="11"/>
  <c r="G27" i="11"/>
  <c r="F28" i="11"/>
  <c r="C28" i="11" s="1"/>
  <c r="F29" i="11"/>
  <c r="C29" i="11" s="1"/>
  <c r="F30" i="11"/>
  <c r="C30" i="11" s="1"/>
  <c r="F31" i="11"/>
  <c r="C31" i="11" s="1"/>
  <c r="F32" i="11"/>
  <c r="F33" i="11"/>
  <c r="F34" i="11"/>
  <c r="F35" i="11"/>
  <c r="F36" i="11"/>
  <c r="F37" i="11"/>
  <c r="F38" i="11"/>
  <c r="F39" i="11"/>
  <c r="F40" i="11"/>
  <c r="F41" i="11"/>
  <c r="F42" i="11"/>
  <c r="F43" i="11"/>
  <c r="F44" i="11"/>
  <c r="F45" i="11"/>
  <c r="F46" i="11"/>
  <c r="F47" i="11"/>
  <c r="F48" i="11"/>
  <c r="F49" i="11"/>
  <c r="F50" i="11"/>
  <c r="F51" i="11"/>
  <c r="F52" i="11"/>
  <c r="F53" i="11"/>
  <c r="F54" i="11"/>
  <c r="F55" i="11"/>
  <c r="F56" i="11"/>
  <c r="F57" i="11"/>
  <c r="F58" i="11"/>
  <c r="F59" i="11"/>
  <c r="F60" i="11"/>
  <c r="F61" i="11"/>
  <c r="F62" i="11"/>
  <c r="F63" i="11"/>
  <c r="F64" i="11"/>
  <c r="F65" i="11"/>
  <c r="F66" i="11"/>
  <c r="F67" i="11"/>
  <c r="F68" i="11"/>
  <c r="F69" i="11"/>
  <c r="F70" i="11"/>
  <c r="F71" i="11"/>
  <c r="F72" i="11"/>
  <c r="F73" i="11"/>
  <c r="F74" i="11"/>
  <c r="F75" i="11"/>
  <c r="F76" i="11"/>
  <c r="F77" i="11"/>
  <c r="F78" i="11"/>
  <c r="F79" i="11"/>
  <c r="F80" i="11"/>
  <c r="F81" i="11"/>
  <c r="F82" i="11"/>
  <c r="F83" i="11"/>
  <c r="F84" i="11"/>
  <c r="F85" i="11"/>
  <c r="F86" i="11"/>
  <c r="F87" i="11"/>
  <c r="F88" i="11"/>
  <c r="F89" i="11"/>
  <c r="F90" i="11"/>
  <c r="F91" i="11"/>
  <c r="F92" i="11"/>
  <c r="F93" i="11"/>
  <c r="F94" i="11"/>
  <c r="F95" i="11"/>
  <c r="F96" i="11"/>
  <c r="F97" i="11"/>
  <c r="F98" i="11"/>
  <c r="F99" i="11"/>
  <c r="F100" i="11"/>
  <c r="F101" i="11"/>
  <c r="F102" i="11"/>
  <c r="F103" i="11"/>
  <c r="F104" i="11"/>
  <c r="F105" i="11"/>
  <c r="F106" i="11"/>
  <c r="F107" i="11"/>
  <c r="F108" i="11"/>
  <c r="F109" i="11"/>
  <c r="F110" i="11"/>
  <c r="F111" i="11"/>
  <c r="F112" i="11"/>
  <c r="F113" i="11"/>
  <c r="F114" i="11"/>
  <c r="F115" i="11"/>
  <c r="F116" i="11"/>
  <c r="F117" i="11"/>
  <c r="F118" i="11"/>
  <c r="F119" i="11"/>
  <c r="F120" i="11"/>
  <c r="F121" i="11"/>
  <c r="F122" i="11"/>
  <c r="F123" i="11"/>
  <c r="F124" i="11"/>
  <c r="F125" i="11"/>
  <c r="F126" i="11"/>
  <c r="F127" i="11"/>
  <c r="F128" i="11"/>
  <c r="F129" i="11"/>
  <c r="F130" i="11"/>
  <c r="F131" i="11"/>
  <c r="F132" i="11"/>
  <c r="F133" i="11"/>
  <c r="F134" i="11"/>
  <c r="F135" i="11"/>
  <c r="F136" i="11"/>
  <c r="F137" i="11"/>
  <c r="F138" i="11"/>
  <c r="F139" i="11"/>
  <c r="F140" i="11"/>
  <c r="F141" i="11"/>
  <c r="F142" i="11"/>
  <c r="F143" i="11"/>
  <c r="F144" i="11"/>
  <c r="F145" i="11"/>
  <c r="F146" i="11"/>
  <c r="F147" i="11"/>
  <c r="F148" i="11"/>
  <c r="F149" i="11"/>
  <c r="F150" i="11"/>
  <c r="F151" i="11"/>
  <c r="F152" i="11"/>
  <c r="F153" i="11"/>
  <c r="F154" i="11"/>
  <c r="F155" i="11"/>
  <c r="F156" i="11"/>
  <c r="F157" i="11"/>
  <c r="F158" i="11"/>
  <c r="F159" i="11"/>
  <c r="F160" i="11"/>
  <c r="F161" i="11"/>
  <c r="F162" i="11"/>
  <c r="F163" i="11"/>
  <c r="F164" i="11"/>
  <c r="F165" i="11"/>
  <c r="F166" i="11"/>
  <c r="F167" i="11"/>
  <c r="F168" i="11"/>
  <c r="F169" i="11"/>
  <c r="F170" i="11"/>
  <c r="F171" i="11"/>
  <c r="F172" i="11"/>
  <c r="F173" i="11"/>
  <c r="F174" i="11"/>
  <c r="F175" i="11"/>
  <c r="F176" i="11"/>
  <c r="F177" i="11"/>
  <c r="F178" i="11"/>
  <c r="F179" i="11"/>
  <c r="F180" i="11"/>
  <c r="F181" i="11"/>
  <c r="F182" i="11"/>
  <c r="F183" i="11"/>
  <c r="F184" i="11"/>
  <c r="F185" i="11"/>
  <c r="F186" i="11"/>
  <c r="F187" i="11"/>
  <c r="F188" i="11"/>
  <c r="F189" i="11"/>
  <c r="F190" i="11"/>
  <c r="F191" i="11"/>
  <c r="F192" i="11"/>
  <c r="F193" i="11"/>
  <c r="F194" i="11"/>
  <c r="F195" i="11"/>
  <c r="F196" i="11"/>
  <c r="F197" i="11"/>
  <c r="F198" i="11"/>
  <c r="F199" i="11"/>
  <c r="F200" i="11"/>
  <c r="F201" i="11"/>
  <c r="F202" i="11"/>
  <c r="F203" i="11"/>
  <c r="F204" i="11"/>
  <c r="F205" i="11"/>
  <c r="F206" i="11"/>
  <c r="F207" i="11"/>
  <c r="F208" i="11"/>
  <c r="F209" i="11"/>
  <c r="F210" i="11"/>
  <c r="F211" i="11"/>
  <c r="F212" i="11"/>
  <c r="F213" i="11"/>
  <c r="F214" i="11"/>
  <c r="F215" i="11"/>
  <c r="F216" i="11"/>
  <c r="F217" i="11"/>
  <c r="F218" i="11"/>
  <c r="F219" i="11"/>
  <c r="F220" i="11"/>
  <c r="F221" i="11"/>
  <c r="F222" i="11"/>
  <c r="F223" i="11"/>
  <c r="F224" i="11"/>
  <c r="F225" i="11"/>
  <c r="F226" i="11"/>
  <c r="F227" i="11"/>
  <c r="F228" i="11"/>
  <c r="F229" i="11"/>
  <c r="F230" i="11"/>
  <c r="F231" i="11"/>
  <c r="F232" i="11"/>
  <c r="F233" i="11"/>
  <c r="F234" i="11"/>
  <c r="F235" i="11"/>
  <c r="F236" i="11"/>
  <c r="F237" i="11"/>
  <c r="F238" i="11"/>
  <c r="F239" i="11"/>
  <c r="F240" i="11"/>
  <c r="F241" i="11"/>
  <c r="F242" i="11"/>
  <c r="F243" i="11"/>
  <c r="F244" i="11"/>
  <c r="F245" i="11"/>
  <c r="F246" i="11"/>
  <c r="F247" i="11"/>
  <c r="F248" i="11"/>
  <c r="F249" i="11"/>
  <c r="F250" i="11"/>
  <c r="F251" i="11"/>
  <c r="F252" i="11"/>
  <c r="F253" i="11"/>
  <c r="F254" i="11"/>
  <c r="F255" i="11"/>
  <c r="F256" i="11"/>
  <c r="F257" i="11"/>
  <c r="F258" i="11"/>
  <c r="F259" i="11"/>
  <c r="F260" i="11"/>
  <c r="F261" i="11"/>
  <c r="F262" i="11"/>
  <c r="F263" i="11"/>
  <c r="F264" i="11"/>
  <c r="F265" i="11"/>
  <c r="F266" i="11"/>
  <c r="F267" i="11"/>
  <c r="F268" i="11"/>
  <c r="F269" i="11"/>
  <c r="F270" i="11"/>
  <c r="F271" i="11"/>
  <c r="F272" i="11"/>
  <c r="F273" i="11"/>
  <c r="F274" i="11"/>
  <c r="F275" i="11"/>
  <c r="F276" i="11"/>
  <c r="F277" i="11"/>
  <c r="F278" i="11"/>
  <c r="F279" i="11"/>
  <c r="F280" i="11"/>
  <c r="F281" i="11"/>
  <c r="F282" i="11"/>
  <c r="F283" i="11"/>
  <c r="F284" i="11"/>
  <c r="F285" i="11"/>
  <c r="F286" i="11"/>
  <c r="F287" i="11"/>
  <c r="F288" i="11"/>
  <c r="F289" i="11"/>
  <c r="F290" i="11"/>
  <c r="F291" i="11"/>
  <c r="F292" i="11"/>
  <c r="F293" i="11"/>
  <c r="F294" i="11"/>
  <c r="F295" i="11"/>
  <c r="F296" i="11"/>
  <c r="F297" i="11"/>
  <c r="F298" i="11"/>
  <c r="F299" i="11"/>
  <c r="F300" i="11"/>
  <c r="F301" i="11"/>
  <c r="F302" i="11"/>
  <c r="F303" i="11"/>
  <c r="F304" i="11"/>
  <c r="F305" i="11"/>
  <c r="F306" i="11"/>
  <c r="F307" i="11"/>
  <c r="F308" i="11"/>
  <c r="F309" i="11"/>
  <c r="F310" i="11"/>
  <c r="F311" i="11"/>
  <c r="F312" i="11"/>
  <c r="F313" i="11"/>
  <c r="F314" i="11"/>
  <c r="F315" i="11"/>
  <c r="F316" i="11"/>
  <c r="F317" i="11"/>
  <c r="F318" i="11"/>
  <c r="F319" i="11"/>
  <c r="F320" i="11"/>
  <c r="F321" i="11"/>
  <c r="F322" i="11"/>
  <c r="F323" i="11"/>
  <c r="F324" i="11"/>
  <c r="F325" i="11"/>
  <c r="F326" i="11"/>
  <c r="F327" i="11"/>
  <c r="F328" i="11"/>
  <c r="F329" i="11"/>
  <c r="F330" i="11"/>
  <c r="F331" i="11"/>
  <c r="F332" i="11"/>
  <c r="F333" i="11"/>
  <c r="F334" i="11"/>
  <c r="F335" i="11"/>
  <c r="F336" i="11"/>
  <c r="F337" i="11"/>
  <c r="F338" i="11"/>
  <c r="F339" i="11"/>
  <c r="F340" i="11"/>
  <c r="F341" i="11"/>
  <c r="F342" i="11"/>
  <c r="F343" i="11"/>
  <c r="F344" i="11"/>
  <c r="F345" i="11"/>
  <c r="F346" i="11"/>
  <c r="F347" i="11"/>
  <c r="F348" i="11"/>
  <c r="F349" i="11"/>
  <c r="F350" i="11"/>
  <c r="F351" i="11"/>
  <c r="F352" i="11"/>
  <c r="F353" i="11"/>
  <c r="F354" i="11"/>
  <c r="F355" i="11"/>
  <c r="F356" i="11"/>
  <c r="F357" i="11"/>
  <c r="F358" i="11"/>
  <c r="F359" i="11"/>
  <c r="F360" i="11"/>
  <c r="F361" i="11"/>
  <c r="F362" i="11"/>
  <c r="F363" i="11"/>
  <c r="F364" i="11"/>
  <c r="F365" i="11"/>
  <c r="F366" i="11"/>
  <c r="F367" i="11"/>
  <c r="F368" i="11"/>
  <c r="F369" i="11"/>
  <c r="F370" i="11"/>
  <c r="F371" i="11"/>
  <c r="F372" i="11"/>
  <c r="F373" i="11"/>
  <c r="F374" i="11"/>
  <c r="F375" i="11"/>
  <c r="F376" i="11"/>
  <c r="F377" i="11"/>
  <c r="F378" i="11"/>
  <c r="F379" i="11"/>
  <c r="F380" i="11"/>
  <c r="F381" i="11"/>
  <c r="F382" i="11"/>
  <c r="F383" i="11"/>
  <c r="F384" i="11"/>
  <c r="F385" i="11"/>
  <c r="F386" i="11"/>
  <c r="F387" i="11"/>
  <c r="F388" i="11"/>
  <c r="F389" i="11"/>
  <c r="F390" i="11"/>
  <c r="F391" i="11"/>
  <c r="F392" i="11"/>
  <c r="F393" i="11"/>
  <c r="F394" i="11"/>
  <c r="F395" i="11"/>
  <c r="F396" i="11"/>
  <c r="F397" i="11"/>
  <c r="F398" i="11"/>
  <c r="F399" i="11"/>
  <c r="F400" i="11"/>
  <c r="F401" i="11"/>
  <c r="F402" i="11"/>
  <c r="F403" i="11"/>
  <c r="F404" i="11"/>
  <c r="F405" i="11"/>
  <c r="F406" i="11"/>
  <c r="F407" i="11"/>
  <c r="F408" i="11"/>
  <c r="F409" i="11"/>
  <c r="F410" i="11"/>
  <c r="F411" i="11"/>
  <c r="F412" i="11"/>
  <c r="F413" i="11"/>
  <c r="F414" i="11"/>
  <c r="F415" i="11"/>
  <c r="F416" i="11"/>
  <c r="F417" i="11"/>
  <c r="F418" i="11"/>
  <c r="F419" i="11"/>
  <c r="F420" i="11"/>
  <c r="F421" i="11"/>
  <c r="F422" i="11"/>
  <c r="F423" i="11"/>
  <c r="F424" i="11"/>
  <c r="F425" i="11"/>
  <c r="F426" i="11"/>
  <c r="F427" i="11"/>
  <c r="F428" i="11"/>
  <c r="F429" i="11"/>
  <c r="F430" i="11"/>
  <c r="F431" i="11"/>
  <c r="F432" i="11"/>
  <c r="F433" i="11"/>
  <c r="F434" i="11"/>
  <c r="F435" i="11"/>
  <c r="F436" i="11"/>
  <c r="F437" i="11"/>
  <c r="F438" i="11"/>
  <c r="F439" i="11"/>
  <c r="F440" i="11"/>
  <c r="F441" i="11"/>
  <c r="F442" i="11"/>
  <c r="F443" i="11"/>
  <c r="F444" i="11"/>
  <c r="F445" i="11"/>
  <c r="F446" i="11"/>
  <c r="F447" i="11"/>
  <c r="F448" i="11"/>
  <c r="F449" i="11"/>
  <c r="F450" i="11"/>
  <c r="F451" i="11"/>
  <c r="F452" i="11"/>
  <c r="F453" i="11"/>
  <c r="F454" i="11"/>
  <c r="F455" i="11"/>
  <c r="F456" i="11"/>
  <c r="F457" i="11"/>
  <c r="F458" i="11"/>
  <c r="F459" i="11"/>
  <c r="F460" i="11"/>
  <c r="F461" i="11"/>
  <c r="F462" i="11"/>
  <c r="F463" i="11"/>
  <c r="F464" i="11"/>
  <c r="F465" i="11"/>
  <c r="F466" i="11"/>
  <c r="F467" i="11"/>
  <c r="F468" i="11"/>
  <c r="F469" i="11"/>
  <c r="F470" i="11"/>
  <c r="F471" i="11"/>
  <c r="F472" i="11"/>
  <c r="F473" i="11"/>
  <c r="F474" i="11"/>
  <c r="F475" i="11"/>
  <c r="F476" i="11"/>
  <c r="F477" i="11"/>
  <c r="F478" i="11"/>
  <c r="F479" i="11"/>
  <c r="F480" i="11"/>
  <c r="F481" i="11"/>
  <c r="F482" i="11"/>
  <c r="F483" i="11"/>
  <c r="F484" i="11"/>
  <c r="F485" i="11"/>
  <c r="F486" i="11"/>
  <c r="F487" i="11"/>
  <c r="F488" i="11"/>
  <c r="F489" i="11"/>
  <c r="F490" i="11"/>
  <c r="F491" i="11"/>
  <c r="F492" i="11"/>
  <c r="F493" i="11"/>
  <c r="F494" i="11"/>
  <c r="F495" i="11"/>
  <c r="F496" i="11"/>
  <c r="F497" i="11"/>
  <c r="F498" i="11"/>
  <c r="F499" i="11"/>
  <c r="F500" i="11"/>
  <c r="F501" i="11"/>
  <c r="F502" i="11"/>
  <c r="F503" i="11"/>
  <c r="F504" i="11"/>
  <c r="F505" i="11"/>
  <c r="F506" i="11"/>
  <c r="F507" i="11"/>
  <c r="F508" i="11"/>
  <c r="F509" i="11"/>
  <c r="F510" i="11"/>
  <c r="F511" i="11"/>
  <c r="F512" i="11"/>
  <c r="F513" i="11"/>
  <c r="F514" i="11"/>
  <c r="F515" i="11"/>
  <c r="F516" i="11"/>
  <c r="F517" i="11"/>
  <c r="F518" i="11"/>
  <c r="F519" i="11"/>
  <c r="F520" i="11"/>
  <c r="F521" i="11"/>
  <c r="F522" i="11"/>
  <c r="F523" i="11"/>
  <c r="F524" i="11"/>
  <c r="F525" i="11"/>
  <c r="F526" i="11"/>
  <c r="F527" i="11"/>
  <c r="F528" i="11"/>
  <c r="F529" i="11"/>
  <c r="F530" i="11"/>
  <c r="F531" i="11"/>
  <c r="F532" i="11"/>
  <c r="F533" i="11"/>
  <c r="F534" i="11"/>
  <c r="F535" i="11"/>
  <c r="F536" i="11"/>
  <c r="F537" i="11"/>
  <c r="F538" i="11"/>
  <c r="F539" i="11"/>
  <c r="F540" i="11"/>
  <c r="F541" i="11"/>
  <c r="F542" i="11"/>
  <c r="F543" i="11"/>
  <c r="F544" i="11"/>
  <c r="F545" i="11"/>
  <c r="F546" i="11"/>
  <c r="F547" i="11"/>
  <c r="F548" i="11"/>
  <c r="F549" i="11"/>
  <c r="F550" i="11"/>
  <c r="F551" i="11"/>
  <c r="F552" i="11"/>
  <c r="F553" i="11"/>
  <c r="F554" i="11"/>
  <c r="F555" i="11"/>
  <c r="F556" i="11"/>
  <c r="F557" i="11"/>
  <c r="F558" i="11"/>
  <c r="F559" i="11"/>
  <c r="F560" i="11"/>
  <c r="F561" i="11"/>
  <c r="F562" i="11"/>
  <c r="F563" i="11"/>
  <c r="F564" i="11"/>
  <c r="F565" i="11"/>
  <c r="F566" i="11"/>
  <c r="F567" i="11"/>
  <c r="F568" i="11"/>
  <c r="F569" i="11"/>
  <c r="F570" i="11"/>
  <c r="F571" i="11"/>
  <c r="F572" i="11"/>
  <c r="F573" i="11"/>
  <c r="F574" i="11"/>
  <c r="F575" i="11"/>
  <c r="F576" i="11"/>
  <c r="F577" i="11"/>
  <c r="F578" i="11"/>
  <c r="F579" i="11"/>
  <c r="F580" i="11"/>
  <c r="F581" i="11"/>
  <c r="F582" i="11"/>
  <c r="F583" i="11"/>
  <c r="F584" i="11"/>
  <c r="F585" i="11"/>
  <c r="F586" i="11"/>
  <c r="F587" i="11"/>
  <c r="F588" i="11"/>
  <c r="F589" i="11"/>
  <c r="F590" i="11"/>
  <c r="F591" i="11"/>
  <c r="F592" i="11"/>
  <c r="F593" i="11"/>
  <c r="F594" i="11"/>
  <c r="F595" i="11"/>
  <c r="F596" i="11"/>
  <c r="F597" i="11"/>
  <c r="F598" i="11"/>
  <c r="F599" i="11"/>
  <c r="F600" i="11"/>
  <c r="F601" i="11"/>
  <c r="F602" i="11"/>
  <c r="F603" i="11"/>
  <c r="F604" i="11"/>
  <c r="F605" i="11"/>
  <c r="F606" i="11"/>
  <c r="F607" i="11"/>
  <c r="F608" i="11"/>
  <c r="F609" i="11"/>
  <c r="F610" i="11"/>
  <c r="F611" i="11"/>
  <c r="F612" i="11"/>
  <c r="F613" i="11"/>
  <c r="F614" i="11"/>
  <c r="F615" i="11"/>
  <c r="F616" i="11"/>
  <c r="F617" i="11"/>
  <c r="F618" i="11"/>
  <c r="F619" i="11"/>
  <c r="F620" i="11"/>
  <c r="F621" i="11"/>
  <c r="F622" i="11"/>
  <c r="F623" i="11"/>
  <c r="F624" i="11"/>
  <c r="F625" i="11"/>
  <c r="F626" i="11"/>
  <c r="F627" i="11"/>
  <c r="F628" i="11"/>
  <c r="F629" i="11"/>
  <c r="F630" i="11"/>
  <c r="F631" i="11"/>
  <c r="F632" i="11"/>
  <c r="F633" i="11"/>
  <c r="F634" i="11"/>
  <c r="F635" i="11"/>
  <c r="F636" i="11"/>
  <c r="F637" i="11"/>
  <c r="F638" i="11"/>
  <c r="F639" i="11"/>
  <c r="F640" i="11"/>
  <c r="F641" i="11"/>
  <c r="F642" i="11"/>
  <c r="F643" i="11"/>
  <c r="F644" i="11"/>
  <c r="F645" i="11"/>
  <c r="F646" i="11"/>
  <c r="F647" i="11"/>
  <c r="F648" i="11"/>
  <c r="F649" i="11"/>
  <c r="F650" i="11"/>
  <c r="F651" i="11"/>
  <c r="F652" i="11"/>
  <c r="F653" i="11"/>
  <c r="F654" i="11"/>
  <c r="F655" i="11"/>
  <c r="F656" i="11"/>
  <c r="F657" i="11"/>
  <c r="F658" i="11"/>
  <c r="F659" i="11"/>
  <c r="F660" i="11"/>
  <c r="F661" i="11"/>
  <c r="F662" i="11"/>
  <c r="F663" i="11"/>
  <c r="F664" i="11"/>
  <c r="F665" i="11"/>
  <c r="F666" i="11"/>
  <c r="F667" i="11"/>
  <c r="F668" i="11"/>
  <c r="F669" i="11"/>
  <c r="F670" i="11"/>
  <c r="F671" i="11"/>
  <c r="F672" i="11"/>
  <c r="F673" i="11"/>
  <c r="F674" i="11"/>
  <c r="F675" i="11"/>
  <c r="F676" i="11"/>
  <c r="F677" i="11"/>
  <c r="F678" i="11"/>
  <c r="F679" i="11"/>
  <c r="F680" i="11"/>
  <c r="F681" i="11"/>
  <c r="F682" i="11"/>
  <c r="F683" i="11"/>
  <c r="F684" i="11"/>
  <c r="F685" i="11"/>
  <c r="F686" i="11"/>
  <c r="F687" i="11"/>
  <c r="F688" i="11"/>
  <c r="F689" i="11"/>
  <c r="F690" i="11"/>
  <c r="F691" i="11"/>
  <c r="F692" i="11"/>
  <c r="F693" i="11"/>
  <c r="F694" i="11"/>
  <c r="F695" i="11"/>
  <c r="F696" i="11"/>
  <c r="F697" i="11"/>
  <c r="F698" i="11"/>
  <c r="F699" i="11"/>
  <c r="F700" i="11"/>
  <c r="F701" i="11"/>
  <c r="F702" i="11"/>
  <c r="F703" i="11"/>
  <c r="F704" i="11"/>
  <c r="F705" i="11"/>
  <c r="F706" i="11"/>
  <c r="F707" i="11"/>
  <c r="F708" i="11"/>
  <c r="F709" i="11"/>
  <c r="F710" i="11"/>
  <c r="F711" i="11"/>
  <c r="F712" i="11"/>
  <c r="F713" i="11"/>
  <c r="F714" i="11"/>
  <c r="F715" i="11"/>
  <c r="F716" i="11"/>
  <c r="F717" i="11"/>
  <c r="F718" i="11"/>
  <c r="F719" i="11"/>
  <c r="F720" i="11"/>
  <c r="F721" i="11"/>
  <c r="F722" i="11"/>
  <c r="F723" i="11"/>
  <c r="F724" i="11"/>
  <c r="F725" i="11"/>
  <c r="F726" i="11"/>
  <c r="F727" i="11"/>
  <c r="F728" i="11"/>
  <c r="F729" i="11"/>
  <c r="F730" i="11"/>
  <c r="F731" i="11"/>
  <c r="F732" i="11"/>
  <c r="F733" i="11"/>
  <c r="F734" i="11"/>
  <c r="F735" i="11"/>
  <c r="F736" i="11"/>
  <c r="F737" i="11"/>
  <c r="F738" i="11"/>
  <c r="F739" i="11"/>
  <c r="F740" i="11"/>
  <c r="F741" i="11"/>
  <c r="F742" i="11"/>
  <c r="F743" i="11"/>
  <c r="F744" i="11"/>
  <c r="F745" i="11"/>
  <c r="F746" i="11"/>
  <c r="F747" i="11"/>
  <c r="F748" i="11"/>
  <c r="F749" i="11"/>
  <c r="F750" i="11"/>
  <c r="F751" i="11"/>
  <c r="F752" i="11"/>
  <c r="F753" i="11"/>
  <c r="F754" i="11"/>
  <c r="F755" i="11"/>
  <c r="F756" i="11"/>
  <c r="F757" i="11"/>
  <c r="F758" i="11"/>
  <c r="F759" i="11"/>
  <c r="F760" i="11"/>
  <c r="F761" i="11"/>
  <c r="F762" i="11"/>
  <c r="F763" i="11"/>
  <c r="F764" i="11"/>
  <c r="F765" i="11"/>
  <c r="F766" i="11"/>
  <c r="F767" i="11"/>
  <c r="F768" i="11"/>
  <c r="F769" i="11"/>
  <c r="F770" i="11"/>
  <c r="F771" i="11"/>
  <c r="F772" i="11"/>
  <c r="F773" i="11"/>
  <c r="F774" i="11"/>
  <c r="F775" i="11"/>
  <c r="F776" i="11"/>
  <c r="F777" i="11"/>
  <c r="F778" i="11"/>
  <c r="F779" i="11"/>
  <c r="F780" i="11"/>
  <c r="F781" i="11"/>
  <c r="F782" i="11"/>
  <c r="F783" i="11"/>
  <c r="F784" i="11"/>
  <c r="F785" i="11"/>
  <c r="F786" i="11"/>
  <c r="F787" i="11"/>
  <c r="F788" i="11"/>
  <c r="F789" i="11"/>
  <c r="F790" i="11"/>
  <c r="F791" i="11"/>
  <c r="F792" i="11"/>
  <c r="F793" i="11"/>
  <c r="F794" i="11"/>
  <c r="F795" i="11"/>
  <c r="F796" i="11"/>
  <c r="F797" i="11"/>
  <c r="F798" i="11"/>
  <c r="F799" i="11"/>
  <c r="F800" i="11"/>
  <c r="F801" i="11"/>
  <c r="F802" i="11"/>
  <c r="F803" i="11"/>
  <c r="F804" i="11"/>
  <c r="F805" i="11"/>
  <c r="F806" i="11"/>
  <c r="F807" i="11"/>
  <c r="F808" i="11"/>
  <c r="F809" i="11"/>
  <c r="F810" i="11"/>
  <c r="F811" i="11"/>
  <c r="F812" i="11"/>
  <c r="F813" i="11"/>
  <c r="F814" i="11"/>
  <c r="F815" i="11"/>
  <c r="F816" i="11"/>
  <c r="F817" i="11"/>
  <c r="F818" i="11"/>
  <c r="F819" i="11"/>
  <c r="F820" i="11"/>
  <c r="F821" i="11"/>
  <c r="F822" i="11"/>
  <c r="F823" i="11"/>
  <c r="F824" i="11"/>
  <c r="F825" i="11"/>
  <c r="F826" i="11"/>
  <c r="F827" i="11"/>
  <c r="F828" i="11"/>
  <c r="F829" i="11"/>
  <c r="F830" i="11"/>
  <c r="F831" i="11"/>
  <c r="F832" i="11"/>
  <c r="F833" i="11"/>
  <c r="F834" i="11"/>
  <c r="F835" i="11"/>
  <c r="F836" i="11"/>
  <c r="F837" i="11"/>
  <c r="F838" i="11"/>
  <c r="F839" i="11"/>
  <c r="F840" i="11"/>
  <c r="F841" i="11"/>
  <c r="F842" i="11"/>
  <c r="F843" i="11"/>
  <c r="F844" i="11"/>
  <c r="F845" i="11"/>
  <c r="F846" i="11"/>
  <c r="F847" i="11"/>
  <c r="F848" i="11"/>
  <c r="F849" i="11"/>
  <c r="F850" i="11"/>
  <c r="F851" i="11"/>
  <c r="F852" i="11"/>
  <c r="F853" i="11"/>
  <c r="F854" i="11"/>
  <c r="F855" i="11"/>
  <c r="F856" i="11"/>
  <c r="F857" i="11"/>
  <c r="F858" i="11"/>
  <c r="F859" i="11"/>
  <c r="F860" i="11"/>
  <c r="F861" i="11"/>
  <c r="F862" i="11"/>
  <c r="F863" i="11"/>
  <c r="F864" i="11"/>
  <c r="F865" i="11"/>
  <c r="F866" i="11"/>
  <c r="F867" i="11"/>
  <c r="F868" i="11"/>
  <c r="F869" i="11"/>
  <c r="F870" i="11"/>
  <c r="F871" i="11"/>
  <c r="F872" i="11"/>
  <c r="F873" i="11"/>
  <c r="F874" i="11"/>
  <c r="F875" i="11"/>
  <c r="F876" i="11"/>
  <c r="F877" i="11"/>
  <c r="F878" i="11"/>
  <c r="F879" i="11"/>
  <c r="F880" i="11"/>
  <c r="F881" i="11"/>
  <c r="F882" i="11"/>
  <c r="F883" i="11"/>
  <c r="F884" i="11"/>
  <c r="F885" i="11"/>
  <c r="F886" i="11"/>
  <c r="F887" i="11"/>
  <c r="F888" i="11"/>
  <c r="F889" i="11"/>
  <c r="F890" i="11"/>
  <c r="F891" i="11"/>
  <c r="F892" i="11"/>
  <c r="F893" i="11"/>
  <c r="F894" i="11"/>
  <c r="F895" i="11"/>
  <c r="F896" i="11"/>
  <c r="F897" i="11"/>
  <c r="F898" i="11"/>
  <c r="F899" i="11"/>
  <c r="F900" i="11"/>
  <c r="F901" i="11"/>
  <c r="F902" i="11"/>
  <c r="F903" i="11"/>
  <c r="F904" i="11"/>
  <c r="F905" i="11"/>
  <c r="F906" i="11"/>
  <c r="F907" i="11"/>
  <c r="F908" i="11"/>
  <c r="F909" i="11"/>
  <c r="F910" i="11"/>
  <c r="F911" i="11"/>
  <c r="F912" i="11"/>
  <c r="F913" i="11"/>
  <c r="F914" i="11"/>
  <c r="F915" i="11"/>
  <c r="F916" i="11"/>
  <c r="F917" i="11"/>
  <c r="F918" i="11"/>
  <c r="F919" i="11"/>
  <c r="F920" i="11"/>
  <c r="F921" i="11"/>
  <c r="F922" i="11"/>
  <c r="F923" i="11"/>
  <c r="F924" i="11"/>
  <c r="F925" i="11"/>
  <c r="F926" i="11"/>
  <c r="F927" i="11"/>
  <c r="F928" i="11"/>
  <c r="F929" i="11"/>
  <c r="F930" i="11"/>
  <c r="F931" i="11"/>
  <c r="F932" i="11"/>
  <c r="F933" i="11"/>
  <c r="F934" i="11"/>
  <c r="F935" i="11"/>
  <c r="F936" i="11"/>
  <c r="F937" i="11"/>
  <c r="F938" i="11"/>
  <c r="F939" i="11"/>
  <c r="F940" i="11"/>
  <c r="F941" i="11"/>
  <c r="F942" i="11"/>
  <c r="F943" i="11"/>
  <c r="F944" i="11"/>
  <c r="F945" i="11"/>
  <c r="F946" i="11"/>
  <c r="F947" i="11"/>
  <c r="F948" i="11"/>
  <c r="F949" i="11"/>
  <c r="F950" i="11"/>
  <c r="F951" i="11"/>
  <c r="F952" i="11"/>
  <c r="F953" i="11"/>
  <c r="F954" i="11"/>
  <c r="F955" i="11"/>
  <c r="F956" i="11"/>
  <c r="F957" i="11"/>
  <c r="F958" i="11"/>
  <c r="F959" i="11"/>
  <c r="F960" i="11"/>
  <c r="F961" i="11"/>
  <c r="F962" i="11"/>
  <c r="F963" i="11"/>
  <c r="F964" i="11"/>
  <c r="F965" i="11"/>
  <c r="F966" i="11"/>
  <c r="F967" i="11"/>
  <c r="F968" i="11"/>
  <c r="F969" i="11"/>
  <c r="F970" i="11"/>
  <c r="F971" i="11"/>
  <c r="F972" i="11"/>
  <c r="F973" i="11"/>
  <c r="F974" i="11"/>
  <c r="F975" i="11"/>
  <c r="F976" i="11"/>
  <c r="F977" i="11"/>
  <c r="F978" i="11"/>
  <c r="F979" i="11"/>
  <c r="F980" i="11"/>
  <c r="F981" i="11"/>
  <c r="F982" i="11"/>
  <c r="F983" i="11"/>
  <c r="F984" i="11"/>
  <c r="F985" i="11"/>
  <c r="F986" i="11"/>
  <c r="F987" i="11"/>
  <c r="F988" i="11"/>
  <c r="F989" i="11"/>
  <c r="F990" i="11"/>
  <c r="F991" i="11"/>
  <c r="F992" i="11"/>
  <c r="F993" i="11"/>
  <c r="F994" i="11"/>
  <c r="F995" i="11"/>
  <c r="F996" i="11"/>
  <c r="F997" i="11"/>
  <c r="F998" i="11"/>
  <c r="F999" i="11"/>
  <c r="F1000" i="11"/>
  <c r="F1001" i="11"/>
  <c r="F1002" i="11"/>
  <c r="F1003" i="11"/>
  <c r="F1004" i="11"/>
  <c r="F1005" i="11"/>
  <c r="F1006" i="11"/>
  <c r="F1007" i="11"/>
  <c r="F1008" i="11"/>
  <c r="F1009" i="11"/>
  <c r="F1010" i="11"/>
  <c r="F1011" i="11"/>
  <c r="F1012" i="11"/>
  <c r="F1013" i="11"/>
  <c r="F1014" i="11"/>
  <c r="F1015" i="11"/>
  <c r="F1016" i="11"/>
  <c r="F1017" i="11"/>
  <c r="F1018" i="11"/>
  <c r="F1019" i="11"/>
  <c r="F1020" i="11"/>
  <c r="F1021" i="11"/>
  <c r="F1022" i="11"/>
  <c r="F1023" i="11"/>
  <c r="F1024" i="11"/>
  <c r="F1025" i="11"/>
  <c r="F1026" i="11"/>
  <c r="F1027" i="11"/>
  <c r="F1028" i="11"/>
  <c r="F1029" i="11"/>
  <c r="F1030" i="11"/>
  <c r="F1031" i="11"/>
  <c r="F1032" i="11"/>
  <c r="F1033" i="11"/>
  <c r="F1034" i="11"/>
  <c r="F27" i="11"/>
  <c r="R123" i="11" l="1"/>
  <c r="C123" i="11"/>
  <c r="R111" i="11"/>
  <c r="C111" i="11"/>
  <c r="R103" i="11"/>
  <c r="C103" i="11"/>
  <c r="R87" i="11"/>
  <c r="C87" i="11"/>
  <c r="R79" i="11"/>
  <c r="C79" i="11"/>
  <c r="C122" i="11"/>
  <c r="R122" i="11"/>
  <c r="C118" i="11"/>
  <c r="R118" i="11"/>
  <c r="C114" i="11"/>
  <c r="R114" i="11"/>
  <c r="C110" i="11"/>
  <c r="R110" i="11"/>
  <c r="C106" i="11"/>
  <c r="R106" i="11"/>
  <c r="C102" i="11"/>
  <c r="R102" i="11"/>
  <c r="C98" i="11"/>
  <c r="R98" i="11"/>
  <c r="C94" i="11"/>
  <c r="R94" i="11"/>
  <c r="C90" i="11"/>
  <c r="R90" i="11"/>
  <c r="C86" i="11"/>
  <c r="R86" i="11"/>
  <c r="C82" i="11"/>
  <c r="R82" i="11"/>
  <c r="C78" i="11"/>
  <c r="R78" i="11"/>
  <c r="R119" i="11"/>
  <c r="C119" i="11"/>
  <c r="R107" i="11"/>
  <c r="C107" i="11"/>
  <c r="R99" i="11"/>
  <c r="C99" i="11"/>
  <c r="R91" i="11"/>
  <c r="C91" i="11"/>
  <c r="R121" i="11"/>
  <c r="C121" i="11"/>
  <c r="C117" i="11"/>
  <c r="R117" i="11"/>
  <c r="R113" i="11"/>
  <c r="C113" i="11"/>
  <c r="R109" i="11"/>
  <c r="C109" i="11"/>
  <c r="R105" i="11"/>
  <c r="C105" i="11"/>
  <c r="R101" i="11"/>
  <c r="C101" i="11"/>
  <c r="R97" i="11"/>
  <c r="C97" i="11"/>
  <c r="R93" i="11"/>
  <c r="C93" i="11"/>
  <c r="C89" i="11"/>
  <c r="R89" i="11"/>
  <c r="C85" i="11"/>
  <c r="R85" i="11"/>
  <c r="R81" i="11"/>
  <c r="C81" i="11"/>
  <c r="R115" i="11"/>
  <c r="C115" i="11"/>
  <c r="R95" i="11"/>
  <c r="C95" i="11"/>
  <c r="R83" i="11"/>
  <c r="C83" i="11"/>
  <c r="R124" i="11"/>
  <c r="C124" i="11"/>
  <c r="R120" i="11"/>
  <c r="C120" i="11"/>
  <c r="R116" i="11"/>
  <c r="C116" i="11"/>
  <c r="R112" i="11"/>
  <c r="C112" i="11"/>
  <c r="R108" i="11"/>
  <c r="C108" i="11"/>
  <c r="R104" i="11"/>
  <c r="C104" i="11"/>
  <c r="R100" i="11"/>
  <c r="C100" i="11"/>
  <c r="R96" i="11"/>
  <c r="C96" i="11"/>
  <c r="R92" i="11"/>
  <c r="C92" i="11"/>
  <c r="R88" i="11"/>
  <c r="C88" i="11"/>
  <c r="R84" i="11"/>
  <c r="C84" i="11"/>
  <c r="R80" i="11"/>
  <c r="C80" i="11"/>
  <c r="C71" i="11"/>
  <c r="C59" i="11"/>
  <c r="C47" i="11"/>
  <c r="C39" i="11"/>
  <c r="C74" i="11"/>
  <c r="C70" i="11"/>
  <c r="C66" i="11"/>
  <c r="C62" i="11"/>
  <c r="C58" i="11"/>
  <c r="C54" i="11"/>
  <c r="C50" i="11"/>
  <c r="C46" i="11"/>
  <c r="C42" i="11"/>
  <c r="C38" i="11"/>
  <c r="C34" i="11"/>
  <c r="C67" i="11"/>
  <c r="C51" i="11"/>
  <c r="C77" i="11"/>
  <c r="C73" i="11"/>
  <c r="C69" i="11"/>
  <c r="C65" i="11"/>
  <c r="C61" i="11"/>
  <c r="C57" i="11"/>
  <c r="C53" i="11"/>
  <c r="C49" i="11"/>
  <c r="C45" i="11"/>
  <c r="C41" i="11"/>
  <c r="C37" i="11"/>
  <c r="C33" i="11"/>
  <c r="C75" i="11"/>
  <c r="C63" i="11"/>
  <c r="C55" i="11"/>
  <c r="C43" i="11"/>
  <c r="C35" i="11"/>
  <c r="C76" i="11"/>
  <c r="C72" i="11"/>
  <c r="C68" i="11"/>
  <c r="C64" i="11"/>
  <c r="C60" i="11"/>
  <c r="C56" i="11"/>
  <c r="C52" i="11"/>
  <c r="C48" i="11"/>
  <c r="C44" i="11"/>
  <c r="C40" i="11"/>
  <c r="C36" i="11"/>
  <c r="C32" i="11"/>
  <c r="C27" i="11"/>
  <c r="W8" i="11"/>
  <c r="B20" i="11"/>
  <c r="Z20" i="11" s="1"/>
  <c r="T20" i="11"/>
  <c r="U20" i="11"/>
  <c r="V1030" i="11"/>
  <c r="M1030" i="11"/>
  <c r="V1014" i="11"/>
  <c r="M1014" i="11"/>
  <c r="V994" i="11"/>
  <c r="M994" i="11"/>
  <c r="V978" i="11"/>
  <c r="M978" i="11"/>
  <c r="V966" i="11"/>
  <c r="M966" i="11"/>
  <c r="V946" i="11"/>
  <c r="M946" i="11"/>
  <c r="V1033" i="11"/>
  <c r="M1033" i="11"/>
  <c r="V1021" i="11"/>
  <c r="M1021" i="11"/>
  <c r="V1009" i="11"/>
  <c r="M1009" i="11"/>
  <c r="V997" i="11"/>
  <c r="M997" i="11"/>
  <c r="V985" i="11"/>
  <c r="M985" i="11"/>
  <c r="V973" i="11"/>
  <c r="M973" i="11"/>
  <c r="V961" i="11"/>
  <c r="M961" i="11"/>
  <c r="V953" i="11"/>
  <c r="M953" i="11"/>
  <c r="V941" i="11"/>
  <c r="M941" i="11"/>
  <c r="V933" i="11"/>
  <c r="M933" i="11"/>
  <c r="V921" i="11"/>
  <c r="M921" i="11"/>
  <c r="V897" i="11"/>
  <c r="M897" i="11"/>
  <c r="V1032" i="11"/>
  <c r="M1032" i="11"/>
  <c r="V1024" i="11"/>
  <c r="M1024" i="11"/>
  <c r="V1016" i="11"/>
  <c r="M1016" i="11"/>
  <c r="V1008" i="11"/>
  <c r="M1008" i="11"/>
  <c r="V1000" i="11"/>
  <c r="M1000" i="11"/>
  <c r="V992" i="11"/>
  <c r="M992" i="11"/>
  <c r="V984" i="11"/>
  <c r="M984" i="11"/>
  <c r="V976" i="11"/>
  <c r="M976" i="11"/>
  <c r="V968" i="11"/>
  <c r="M968" i="11"/>
  <c r="V960" i="11"/>
  <c r="M960" i="11"/>
  <c r="V952" i="11"/>
  <c r="M952" i="11"/>
  <c r="V940" i="11"/>
  <c r="M940" i="11"/>
  <c r="V932" i="11"/>
  <c r="M932" i="11"/>
  <c r="V924" i="11"/>
  <c r="M924" i="11"/>
  <c r="V916" i="11"/>
  <c r="M916" i="11"/>
  <c r="I27" i="11"/>
  <c r="V1031" i="11"/>
  <c r="M1031" i="11"/>
  <c r="V1027" i="11"/>
  <c r="M1027" i="11"/>
  <c r="V1023" i="11"/>
  <c r="M1023" i="11"/>
  <c r="V1019" i="11"/>
  <c r="M1019" i="11"/>
  <c r="V1015" i="11"/>
  <c r="M1015" i="11"/>
  <c r="V1011" i="11"/>
  <c r="M1011" i="11"/>
  <c r="V1007" i="11"/>
  <c r="M1007" i="11"/>
  <c r="V1003" i="11"/>
  <c r="M1003" i="11"/>
  <c r="V999" i="11"/>
  <c r="M999" i="11"/>
  <c r="V995" i="11"/>
  <c r="M995" i="11"/>
  <c r="V991" i="11"/>
  <c r="M991" i="11"/>
  <c r="V987" i="11"/>
  <c r="M987" i="11"/>
  <c r="V983" i="11"/>
  <c r="M983" i="11"/>
  <c r="V979" i="11"/>
  <c r="M979" i="11"/>
  <c r="V975" i="11"/>
  <c r="M975" i="11"/>
  <c r="V971" i="11"/>
  <c r="M971" i="11"/>
  <c r="V967" i="11"/>
  <c r="M967" i="11"/>
  <c r="V963" i="11"/>
  <c r="M963" i="11"/>
  <c r="V959" i="11"/>
  <c r="M959" i="11"/>
  <c r="V955" i="11"/>
  <c r="M955" i="11"/>
  <c r="V951" i="11"/>
  <c r="M951" i="11"/>
  <c r="V947" i="11"/>
  <c r="M947" i="11"/>
  <c r="V943" i="11"/>
  <c r="M943" i="11"/>
  <c r="V939" i="11"/>
  <c r="M939" i="11"/>
  <c r="V935" i="11"/>
  <c r="M935" i="11"/>
  <c r="V931" i="11"/>
  <c r="M931" i="11"/>
  <c r="V927" i="11"/>
  <c r="M927" i="11"/>
  <c r="V923" i="11"/>
  <c r="M923" i="11"/>
  <c r="V919" i="11"/>
  <c r="M919" i="11"/>
  <c r="V915" i="11"/>
  <c r="M915" i="11"/>
  <c r="V911" i="11"/>
  <c r="M911" i="11"/>
  <c r="V907" i="11"/>
  <c r="M907" i="11"/>
  <c r="V903" i="11"/>
  <c r="M903" i="11"/>
  <c r="V899" i="11"/>
  <c r="M899" i="11"/>
  <c r="V895" i="11"/>
  <c r="M895" i="11"/>
  <c r="V891" i="11"/>
  <c r="M891" i="11"/>
  <c r="V887" i="11"/>
  <c r="M887" i="11"/>
  <c r="V883" i="11"/>
  <c r="M883" i="11"/>
  <c r="V879" i="11"/>
  <c r="M879" i="11"/>
  <c r="V875" i="11"/>
  <c r="M875" i="11"/>
  <c r="V871" i="11"/>
  <c r="M871" i="11"/>
  <c r="V867" i="11"/>
  <c r="M867" i="11"/>
  <c r="V863" i="11"/>
  <c r="M863" i="11"/>
  <c r="V859" i="11"/>
  <c r="M859" i="11"/>
  <c r="V855" i="11"/>
  <c r="M855" i="11"/>
  <c r="V851" i="11"/>
  <c r="M851" i="11"/>
  <c r="V847" i="11"/>
  <c r="M847" i="11"/>
  <c r="V843" i="11"/>
  <c r="M843" i="11"/>
  <c r="V839" i="11"/>
  <c r="M839" i="11"/>
  <c r="V835" i="11"/>
  <c r="M835" i="11"/>
  <c r="V831" i="11"/>
  <c r="M831" i="11"/>
  <c r="V827" i="11"/>
  <c r="M827" i="11"/>
  <c r="V823" i="11"/>
  <c r="M823" i="11"/>
  <c r="V819" i="11"/>
  <c r="M819" i="11"/>
  <c r="V815" i="11"/>
  <c r="M815" i="11"/>
  <c r="V811" i="11"/>
  <c r="M811" i="11"/>
  <c r="V807" i="11"/>
  <c r="M807" i="11"/>
  <c r="V803" i="11"/>
  <c r="M803" i="11"/>
  <c r="V799" i="11"/>
  <c r="M799" i="11"/>
  <c r="V795" i="11"/>
  <c r="M795" i="11"/>
  <c r="V791" i="11"/>
  <c r="M791" i="11"/>
  <c r="V787" i="11"/>
  <c r="M787" i="11"/>
  <c r="V783" i="11"/>
  <c r="M783" i="11"/>
  <c r="V779" i="11"/>
  <c r="M779" i="11"/>
  <c r="V775" i="11"/>
  <c r="M775" i="11"/>
  <c r="V771" i="11"/>
  <c r="M771" i="11"/>
  <c r="V767" i="11"/>
  <c r="M767" i="11"/>
  <c r="V763" i="11"/>
  <c r="M763" i="11"/>
  <c r="V759" i="11"/>
  <c r="M759" i="11"/>
  <c r="V755" i="11"/>
  <c r="M755" i="11"/>
  <c r="V751" i="11"/>
  <c r="M751" i="11"/>
  <c r="V747" i="11"/>
  <c r="M747" i="11"/>
  <c r="V743" i="11"/>
  <c r="M743" i="11"/>
  <c r="V739" i="11"/>
  <c r="M739" i="11"/>
  <c r="V735" i="11"/>
  <c r="M735" i="11"/>
  <c r="V731" i="11"/>
  <c r="M731" i="11"/>
  <c r="V727" i="11"/>
  <c r="M727" i="11"/>
  <c r="V723" i="11"/>
  <c r="M723" i="11"/>
  <c r="V719" i="11"/>
  <c r="M719" i="11"/>
  <c r="V715" i="11"/>
  <c r="M715" i="11"/>
  <c r="V711" i="11"/>
  <c r="M711" i="11"/>
  <c r="V707" i="11"/>
  <c r="M707" i="11"/>
  <c r="V703" i="11"/>
  <c r="M703" i="11"/>
  <c r="V699" i="11"/>
  <c r="M699" i="11"/>
  <c r="V695" i="11"/>
  <c r="M695" i="11"/>
  <c r="V691" i="11"/>
  <c r="M691" i="11"/>
  <c r="V687" i="11"/>
  <c r="M687" i="11"/>
  <c r="V683" i="11"/>
  <c r="M683" i="11"/>
  <c r="V679" i="11"/>
  <c r="M679" i="11"/>
  <c r="V675" i="11"/>
  <c r="M675" i="11"/>
  <c r="V671" i="11"/>
  <c r="M671" i="11"/>
  <c r="V667" i="11"/>
  <c r="M667" i="11"/>
  <c r="V663" i="11"/>
  <c r="M663" i="11"/>
  <c r="V659" i="11"/>
  <c r="M659" i="11"/>
  <c r="V655" i="11"/>
  <c r="M655" i="11"/>
  <c r="V651" i="11"/>
  <c r="M651" i="11"/>
  <c r="V647" i="11"/>
  <c r="M647" i="11"/>
  <c r="V643" i="11"/>
  <c r="M643" i="11"/>
  <c r="V639" i="11"/>
  <c r="M639" i="11"/>
  <c r="V635" i="11"/>
  <c r="M635" i="11"/>
  <c r="V631" i="11"/>
  <c r="M631" i="11"/>
  <c r="V627" i="11"/>
  <c r="M627" i="11"/>
  <c r="V623" i="11"/>
  <c r="M623" i="11"/>
  <c r="V619" i="11"/>
  <c r="M619" i="11"/>
  <c r="V615" i="11"/>
  <c r="M615" i="11"/>
  <c r="V611" i="11"/>
  <c r="M611" i="11"/>
  <c r="V607" i="11"/>
  <c r="M607" i="11"/>
  <c r="V603" i="11"/>
  <c r="M603" i="11"/>
  <c r="V599" i="11"/>
  <c r="M599" i="11"/>
  <c r="V595" i="11"/>
  <c r="M595" i="11"/>
  <c r="V591" i="11"/>
  <c r="M591" i="11"/>
  <c r="V587" i="11"/>
  <c r="M587" i="11"/>
  <c r="V583" i="11"/>
  <c r="M583" i="11"/>
  <c r="V579" i="11"/>
  <c r="M579" i="11"/>
  <c r="V575" i="11"/>
  <c r="M575" i="11"/>
  <c r="V571" i="11"/>
  <c r="M571" i="11"/>
  <c r="V567" i="11"/>
  <c r="M567" i="11"/>
  <c r="V563" i="11"/>
  <c r="M563" i="11"/>
  <c r="V559" i="11"/>
  <c r="M559" i="11"/>
  <c r="V555" i="11"/>
  <c r="M555" i="11"/>
  <c r="V551" i="11"/>
  <c r="M551" i="11"/>
  <c r="V547" i="11"/>
  <c r="M547" i="11"/>
  <c r="V543" i="11"/>
  <c r="M543" i="11"/>
  <c r="V539" i="11"/>
  <c r="M539" i="11"/>
  <c r="V535" i="11"/>
  <c r="M535" i="11"/>
  <c r="V531" i="11"/>
  <c r="M531" i="11"/>
  <c r="V527" i="11"/>
  <c r="M527" i="11"/>
  <c r="V523" i="11"/>
  <c r="M523" i="11"/>
  <c r="V519" i="11"/>
  <c r="M519" i="11"/>
  <c r="V515" i="11"/>
  <c r="M515" i="11"/>
  <c r="V511" i="11"/>
  <c r="M511" i="11"/>
  <c r="V507" i="11"/>
  <c r="M507" i="11"/>
  <c r="V503" i="11"/>
  <c r="M503" i="11"/>
  <c r="V499" i="11"/>
  <c r="M499" i="11"/>
  <c r="V495" i="11"/>
  <c r="M495" i="11"/>
  <c r="V491" i="11"/>
  <c r="M491" i="11"/>
  <c r="V487" i="11"/>
  <c r="M487" i="11"/>
  <c r="V483" i="11"/>
  <c r="M483" i="11"/>
  <c r="V479" i="11"/>
  <c r="M479" i="11"/>
  <c r="V475" i="11"/>
  <c r="M475" i="11"/>
  <c r="V471" i="11"/>
  <c r="M471" i="11"/>
  <c r="V467" i="11"/>
  <c r="M467" i="11"/>
  <c r="V463" i="11"/>
  <c r="M463" i="11"/>
  <c r="V459" i="11"/>
  <c r="M459" i="11"/>
  <c r="V455" i="11"/>
  <c r="M455" i="11"/>
  <c r="V451" i="11"/>
  <c r="M451" i="11"/>
  <c r="V447" i="11"/>
  <c r="M447" i="11"/>
  <c r="V443" i="11"/>
  <c r="M443" i="11"/>
  <c r="V439" i="11"/>
  <c r="M439" i="11"/>
  <c r="V435" i="11"/>
  <c r="M435" i="11"/>
  <c r="V431" i="11"/>
  <c r="M431" i="11"/>
  <c r="V427" i="11"/>
  <c r="M427" i="11"/>
  <c r="V423" i="11"/>
  <c r="M423" i="11"/>
  <c r="V419" i="11"/>
  <c r="M419" i="11"/>
  <c r="V415" i="11"/>
  <c r="M415" i="11"/>
  <c r="V411" i="11"/>
  <c r="M411" i="11"/>
  <c r="V407" i="11"/>
  <c r="M407" i="11"/>
  <c r="V403" i="11"/>
  <c r="M403" i="11"/>
  <c r="V399" i="11"/>
  <c r="M399" i="11"/>
  <c r="V395" i="11"/>
  <c r="M395" i="11"/>
  <c r="V391" i="11"/>
  <c r="M391" i="11"/>
  <c r="V387" i="11"/>
  <c r="M387" i="11"/>
  <c r="V383" i="11"/>
  <c r="M383" i="11"/>
  <c r="V379" i="11"/>
  <c r="M379" i="11"/>
  <c r="V375" i="11"/>
  <c r="M375" i="11"/>
  <c r="V371" i="11"/>
  <c r="M371" i="11"/>
  <c r="V367" i="11"/>
  <c r="M367" i="11"/>
  <c r="V363" i="11"/>
  <c r="M363" i="11"/>
  <c r="V359" i="11"/>
  <c r="M359" i="11"/>
  <c r="V355" i="11"/>
  <c r="M355" i="11"/>
  <c r="V351" i="11"/>
  <c r="M351" i="11"/>
  <c r="V347" i="11"/>
  <c r="M347" i="11"/>
  <c r="V343" i="11"/>
  <c r="M343" i="11"/>
  <c r="V339" i="11"/>
  <c r="M339" i="11"/>
  <c r="V335" i="11"/>
  <c r="M335" i="11"/>
  <c r="V331" i="11"/>
  <c r="M331" i="11"/>
  <c r="V327" i="11"/>
  <c r="M327" i="11"/>
  <c r="V323" i="11"/>
  <c r="M323" i="11"/>
  <c r="V319" i="11"/>
  <c r="M319" i="11"/>
  <c r="V315" i="11"/>
  <c r="M315" i="11"/>
  <c r="V311" i="11"/>
  <c r="M311" i="11"/>
  <c r="V307" i="11"/>
  <c r="M307" i="11"/>
  <c r="V303" i="11"/>
  <c r="M303" i="11"/>
  <c r="V299" i="11"/>
  <c r="M299" i="11"/>
  <c r="V295" i="11"/>
  <c r="M295" i="11"/>
  <c r="V291" i="11"/>
  <c r="M291" i="11"/>
  <c r="V287" i="11"/>
  <c r="M287" i="11"/>
  <c r="V283" i="11"/>
  <c r="M283" i="11"/>
  <c r="V279" i="11"/>
  <c r="M279" i="11"/>
  <c r="V275" i="11"/>
  <c r="M275" i="11"/>
  <c r="V271" i="11"/>
  <c r="M271" i="11"/>
  <c r="V267" i="11"/>
  <c r="M267" i="11"/>
  <c r="V263" i="11"/>
  <c r="M263" i="11"/>
  <c r="V259" i="11"/>
  <c r="M259" i="11"/>
  <c r="V255" i="11"/>
  <c r="M255" i="11"/>
  <c r="V251" i="11"/>
  <c r="M251" i="11"/>
  <c r="V247" i="11"/>
  <c r="M247" i="11"/>
  <c r="V243" i="11"/>
  <c r="M243" i="11"/>
  <c r="V239" i="11"/>
  <c r="M239" i="11"/>
  <c r="V235" i="11"/>
  <c r="M235" i="11"/>
  <c r="V231" i="11"/>
  <c r="M231" i="11"/>
  <c r="V227" i="11"/>
  <c r="M227" i="11"/>
  <c r="V223" i="11"/>
  <c r="M223" i="11"/>
  <c r="V219" i="11"/>
  <c r="M219" i="11"/>
  <c r="V215" i="11"/>
  <c r="M215" i="11"/>
  <c r="V211" i="11"/>
  <c r="M211" i="11"/>
  <c r="V207" i="11"/>
  <c r="M207" i="11"/>
  <c r="V203" i="11"/>
  <c r="M203" i="11"/>
  <c r="V199" i="11"/>
  <c r="M199" i="11"/>
  <c r="V195" i="11"/>
  <c r="M195" i="11"/>
  <c r="V191" i="11"/>
  <c r="M191" i="11"/>
  <c r="V187" i="11"/>
  <c r="M187" i="11"/>
  <c r="V183" i="11"/>
  <c r="M183" i="11"/>
  <c r="V179" i="11"/>
  <c r="M179" i="11"/>
  <c r="V175" i="11"/>
  <c r="M175" i="11"/>
  <c r="V171" i="11"/>
  <c r="M171" i="11"/>
  <c r="V167" i="11"/>
  <c r="M167" i="11"/>
  <c r="V163" i="11"/>
  <c r="M163" i="11"/>
  <c r="V159" i="11"/>
  <c r="M159" i="11"/>
  <c r="V155" i="11"/>
  <c r="M155" i="11"/>
  <c r="V151" i="11"/>
  <c r="M151" i="11"/>
  <c r="V147" i="11"/>
  <c r="M147" i="11"/>
  <c r="V143" i="11"/>
  <c r="M143" i="11"/>
  <c r="V139" i="11"/>
  <c r="M139" i="11"/>
  <c r="V135" i="11"/>
  <c r="M135" i="11"/>
  <c r="V131" i="11"/>
  <c r="M131" i="11"/>
  <c r="V127" i="11"/>
  <c r="M127" i="11"/>
  <c r="V123" i="11"/>
  <c r="M123" i="11"/>
  <c r="V119" i="11"/>
  <c r="M119" i="11"/>
  <c r="V115" i="11"/>
  <c r="M115" i="11"/>
  <c r="V111" i="11"/>
  <c r="M111" i="11"/>
  <c r="V107" i="11"/>
  <c r="M107" i="11"/>
  <c r="V103" i="11"/>
  <c r="M103" i="11"/>
  <c r="V99" i="11"/>
  <c r="M99" i="11"/>
  <c r="V95" i="11"/>
  <c r="M95" i="11"/>
  <c r="V91" i="11"/>
  <c r="M91" i="11"/>
  <c r="V87" i="11"/>
  <c r="M87" i="11"/>
  <c r="V83" i="11"/>
  <c r="M83" i="11"/>
  <c r="V79" i="11"/>
  <c r="M79" i="11"/>
  <c r="J27" i="11"/>
  <c r="W1031" i="11"/>
  <c r="N1031" i="11"/>
  <c r="H1031" i="11"/>
  <c r="W1027" i="11"/>
  <c r="N1027" i="11"/>
  <c r="H1027" i="11"/>
  <c r="W1023" i="11"/>
  <c r="N1023" i="11"/>
  <c r="H1023" i="11"/>
  <c r="W1019" i="11"/>
  <c r="N1019" i="11"/>
  <c r="H1019" i="11"/>
  <c r="W1015" i="11"/>
  <c r="N1015" i="11"/>
  <c r="H1015" i="11"/>
  <c r="W1011" i="11"/>
  <c r="N1011" i="11"/>
  <c r="H1011" i="11"/>
  <c r="W1007" i="11"/>
  <c r="N1007" i="11"/>
  <c r="H1007" i="11"/>
  <c r="W1003" i="11"/>
  <c r="N1003" i="11"/>
  <c r="H1003" i="11"/>
  <c r="W999" i="11"/>
  <c r="N999" i="11"/>
  <c r="H999" i="11"/>
  <c r="W995" i="11"/>
  <c r="N995" i="11"/>
  <c r="H995" i="11"/>
  <c r="W991" i="11"/>
  <c r="N991" i="11"/>
  <c r="H991" i="11"/>
  <c r="W987" i="11"/>
  <c r="N987" i="11"/>
  <c r="H987" i="11"/>
  <c r="W983" i="11"/>
  <c r="N983" i="11"/>
  <c r="H983" i="11"/>
  <c r="W979" i="11"/>
  <c r="N979" i="11"/>
  <c r="H979" i="11"/>
  <c r="W975" i="11"/>
  <c r="N975" i="11"/>
  <c r="H975" i="11"/>
  <c r="W971" i="11"/>
  <c r="N971" i="11"/>
  <c r="H971" i="11"/>
  <c r="W967" i="11"/>
  <c r="N967" i="11"/>
  <c r="H967" i="11"/>
  <c r="W963" i="11"/>
  <c r="N963" i="11"/>
  <c r="H963" i="11"/>
  <c r="W959" i="11"/>
  <c r="N959" i="11"/>
  <c r="H959" i="11"/>
  <c r="W955" i="11"/>
  <c r="N955" i="11"/>
  <c r="H955" i="11"/>
  <c r="W951" i="11"/>
  <c r="N951" i="11"/>
  <c r="H951" i="11"/>
  <c r="W947" i="11"/>
  <c r="N947" i="11"/>
  <c r="H947" i="11"/>
  <c r="W943" i="11"/>
  <c r="N943" i="11"/>
  <c r="H943" i="11"/>
  <c r="W939" i="11"/>
  <c r="N939" i="11"/>
  <c r="H939" i="11"/>
  <c r="W935" i="11"/>
  <c r="N935" i="11"/>
  <c r="H935" i="11"/>
  <c r="W931" i="11"/>
  <c r="N931" i="11"/>
  <c r="H931" i="11"/>
  <c r="W927" i="11"/>
  <c r="N927" i="11"/>
  <c r="H927" i="11"/>
  <c r="W923" i="11"/>
  <c r="N923" i="11"/>
  <c r="H923" i="11"/>
  <c r="W919" i="11"/>
  <c r="N919" i="11"/>
  <c r="H919" i="11"/>
  <c r="W915" i="11"/>
  <c r="N915" i="11"/>
  <c r="H915" i="11"/>
  <c r="W911" i="11"/>
  <c r="N911" i="11"/>
  <c r="H911" i="11"/>
  <c r="W907" i="11"/>
  <c r="N907" i="11"/>
  <c r="H907" i="11"/>
  <c r="W903" i="11"/>
  <c r="N903" i="11"/>
  <c r="H903" i="11"/>
  <c r="W899" i="11"/>
  <c r="N899" i="11"/>
  <c r="H899" i="11"/>
  <c r="W895" i="11"/>
  <c r="N895" i="11"/>
  <c r="H895" i="11"/>
  <c r="W891" i="11"/>
  <c r="N891" i="11"/>
  <c r="H891" i="11"/>
  <c r="W887" i="11"/>
  <c r="N887" i="11"/>
  <c r="H887" i="11"/>
  <c r="W883" i="11"/>
  <c r="N883" i="11"/>
  <c r="H883" i="11"/>
  <c r="W879" i="11"/>
  <c r="N879" i="11"/>
  <c r="H879" i="11"/>
  <c r="W875" i="11"/>
  <c r="N875" i="11"/>
  <c r="H875" i="11"/>
  <c r="W871" i="11"/>
  <c r="N871" i="11"/>
  <c r="H871" i="11"/>
  <c r="W867" i="11"/>
  <c r="N867" i="11"/>
  <c r="H867" i="11"/>
  <c r="W863" i="11"/>
  <c r="N863" i="11"/>
  <c r="H863" i="11"/>
  <c r="W859" i="11"/>
  <c r="N859" i="11"/>
  <c r="H859" i="11"/>
  <c r="W855" i="11"/>
  <c r="N855" i="11"/>
  <c r="H855" i="11"/>
  <c r="W851" i="11"/>
  <c r="N851" i="11"/>
  <c r="H851" i="11"/>
  <c r="W847" i="11"/>
  <c r="N847" i="11"/>
  <c r="H847" i="11"/>
  <c r="W843" i="11"/>
  <c r="N843" i="11"/>
  <c r="H843" i="11"/>
  <c r="W839" i="11"/>
  <c r="N839" i="11"/>
  <c r="H839" i="11"/>
  <c r="W835" i="11"/>
  <c r="N835" i="11"/>
  <c r="H835" i="11"/>
  <c r="W831" i="11"/>
  <c r="N831" i="11"/>
  <c r="H831" i="11"/>
  <c r="W827" i="11"/>
  <c r="N827" i="11"/>
  <c r="H827" i="11"/>
  <c r="W823" i="11"/>
  <c r="N823" i="11"/>
  <c r="H823" i="11"/>
  <c r="W819" i="11"/>
  <c r="N819" i="11"/>
  <c r="H819" i="11"/>
  <c r="W815" i="11"/>
  <c r="N815" i="11"/>
  <c r="H815" i="11"/>
  <c r="W811" i="11"/>
  <c r="N811" i="11"/>
  <c r="H811" i="11"/>
  <c r="W807" i="11"/>
  <c r="N807" i="11"/>
  <c r="H807" i="11"/>
  <c r="W803" i="11"/>
  <c r="N803" i="11"/>
  <c r="H803" i="11"/>
  <c r="W799" i="11"/>
  <c r="N799" i="11"/>
  <c r="H799" i="11"/>
  <c r="W795" i="11"/>
  <c r="N795" i="11"/>
  <c r="H795" i="11"/>
  <c r="W791" i="11"/>
  <c r="N791" i="11"/>
  <c r="H791" i="11"/>
  <c r="W787" i="11"/>
  <c r="N787" i="11"/>
  <c r="H787" i="11"/>
  <c r="W783" i="11"/>
  <c r="N783" i="11"/>
  <c r="H783" i="11"/>
  <c r="W779" i="11"/>
  <c r="N779" i="11"/>
  <c r="H779" i="11"/>
  <c r="W775" i="11"/>
  <c r="N775" i="11"/>
  <c r="H775" i="11"/>
  <c r="W771" i="11"/>
  <c r="N771" i="11"/>
  <c r="H771" i="11"/>
  <c r="W767" i="11"/>
  <c r="N767" i="11"/>
  <c r="H767" i="11"/>
  <c r="W763" i="11"/>
  <c r="N763" i="11"/>
  <c r="H763" i="11"/>
  <c r="W759" i="11"/>
  <c r="N759" i="11"/>
  <c r="H759" i="11"/>
  <c r="W755" i="11"/>
  <c r="N755" i="11"/>
  <c r="H755" i="11"/>
  <c r="W751" i="11"/>
  <c r="N751" i="11"/>
  <c r="H751" i="11"/>
  <c r="W747" i="11"/>
  <c r="N747" i="11"/>
  <c r="H747" i="11"/>
  <c r="W743" i="11"/>
  <c r="N743" i="11"/>
  <c r="H743" i="11"/>
  <c r="W739" i="11"/>
  <c r="N739" i="11"/>
  <c r="H739" i="11"/>
  <c r="W735" i="11"/>
  <c r="N735" i="11"/>
  <c r="H735" i="11"/>
  <c r="W731" i="11"/>
  <c r="N731" i="11"/>
  <c r="H731" i="11"/>
  <c r="W727" i="11"/>
  <c r="N727" i="11"/>
  <c r="H727" i="11"/>
  <c r="W723" i="11"/>
  <c r="N723" i="11"/>
  <c r="H723" i="11"/>
  <c r="W719" i="11"/>
  <c r="N719" i="11"/>
  <c r="H719" i="11"/>
  <c r="W715" i="11"/>
  <c r="N715" i="11"/>
  <c r="H715" i="11"/>
  <c r="W711" i="11"/>
  <c r="N711" i="11"/>
  <c r="H711" i="11"/>
  <c r="W707" i="11"/>
  <c r="N707" i="11"/>
  <c r="H707" i="11"/>
  <c r="W703" i="11"/>
  <c r="N703" i="11"/>
  <c r="H703" i="11"/>
  <c r="W699" i="11"/>
  <c r="N699" i="11"/>
  <c r="H699" i="11"/>
  <c r="W695" i="11"/>
  <c r="N695" i="11"/>
  <c r="H695" i="11"/>
  <c r="W691" i="11"/>
  <c r="N691" i="11"/>
  <c r="H691" i="11"/>
  <c r="W687" i="11"/>
  <c r="N687" i="11"/>
  <c r="H687" i="11"/>
  <c r="W683" i="11"/>
  <c r="N683" i="11"/>
  <c r="H683" i="11"/>
  <c r="W679" i="11"/>
  <c r="N679" i="11"/>
  <c r="H679" i="11"/>
  <c r="W675" i="11"/>
  <c r="N675" i="11"/>
  <c r="H675" i="11"/>
  <c r="W671" i="11"/>
  <c r="N671" i="11"/>
  <c r="H671" i="11"/>
  <c r="W667" i="11"/>
  <c r="N667" i="11"/>
  <c r="H667" i="11"/>
  <c r="W663" i="11"/>
  <c r="N663" i="11"/>
  <c r="H663" i="11"/>
  <c r="W659" i="11"/>
  <c r="N659" i="11"/>
  <c r="H659" i="11"/>
  <c r="W655" i="11"/>
  <c r="N655" i="11"/>
  <c r="H655" i="11"/>
  <c r="W651" i="11"/>
  <c r="N651" i="11"/>
  <c r="H651" i="11"/>
  <c r="W647" i="11"/>
  <c r="N647" i="11"/>
  <c r="H647" i="11"/>
  <c r="W643" i="11"/>
  <c r="N643" i="11"/>
  <c r="H643" i="11"/>
  <c r="W639" i="11"/>
  <c r="N639" i="11"/>
  <c r="H639" i="11"/>
  <c r="W635" i="11"/>
  <c r="N635" i="11"/>
  <c r="H635" i="11"/>
  <c r="W631" i="11"/>
  <c r="N631" i="11"/>
  <c r="H631" i="11"/>
  <c r="W627" i="11"/>
  <c r="N627" i="11"/>
  <c r="H627" i="11"/>
  <c r="W623" i="11"/>
  <c r="N623" i="11"/>
  <c r="H623" i="11"/>
  <c r="W619" i="11"/>
  <c r="N619" i="11"/>
  <c r="H619" i="11"/>
  <c r="W615" i="11"/>
  <c r="N615" i="11"/>
  <c r="H615" i="11"/>
  <c r="W611" i="11"/>
  <c r="N611" i="11"/>
  <c r="H611" i="11"/>
  <c r="W607" i="11"/>
  <c r="N607" i="11"/>
  <c r="H607" i="11"/>
  <c r="W603" i="11"/>
  <c r="N603" i="11"/>
  <c r="H603" i="11"/>
  <c r="W599" i="11"/>
  <c r="N599" i="11"/>
  <c r="H599" i="11"/>
  <c r="W595" i="11"/>
  <c r="N595" i="11"/>
  <c r="H595" i="11"/>
  <c r="W591" i="11"/>
  <c r="N591" i="11"/>
  <c r="H591" i="11"/>
  <c r="W587" i="11"/>
  <c r="N587" i="11"/>
  <c r="H587" i="11"/>
  <c r="W583" i="11"/>
  <c r="N583" i="11"/>
  <c r="H583" i="11"/>
  <c r="W579" i="11"/>
  <c r="N579" i="11"/>
  <c r="H579" i="11"/>
  <c r="W575" i="11"/>
  <c r="N575" i="11"/>
  <c r="H575" i="11"/>
  <c r="W571" i="11"/>
  <c r="N571" i="11"/>
  <c r="H571" i="11"/>
  <c r="W567" i="11"/>
  <c r="N567" i="11"/>
  <c r="H567" i="11"/>
  <c r="W563" i="11"/>
  <c r="N563" i="11"/>
  <c r="H563" i="11"/>
  <c r="W559" i="11"/>
  <c r="N559" i="11"/>
  <c r="H559" i="11"/>
  <c r="W555" i="11"/>
  <c r="N555" i="11"/>
  <c r="H555" i="11"/>
  <c r="W551" i="11"/>
  <c r="N551" i="11"/>
  <c r="H551" i="11"/>
  <c r="W547" i="11"/>
  <c r="N547" i="11"/>
  <c r="H547" i="11"/>
  <c r="W543" i="11"/>
  <c r="N543" i="11"/>
  <c r="H543" i="11"/>
  <c r="W539" i="11"/>
  <c r="N539" i="11"/>
  <c r="H539" i="11"/>
  <c r="W535" i="11"/>
  <c r="N535" i="11"/>
  <c r="H535" i="11"/>
  <c r="W531" i="11"/>
  <c r="N531" i="11"/>
  <c r="H531" i="11"/>
  <c r="W527" i="11"/>
  <c r="N527" i="11"/>
  <c r="H527" i="11"/>
  <c r="W523" i="11"/>
  <c r="N523" i="11"/>
  <c r="H523" i="11"/>
  <c r="W519" i="11"/>
  <c r="N519" i="11"/>
  <c r="H519" i="11"/>
  <c r="W515" i="11"/>
  <c r="N515" i="11"/>
  <c r="H515" i="11"/>
  <c r="W511" i="11"/>
  <c r="N511" i="11"/>
  <c r="H511" i="11"/>
  <c r="W507" i="11"/>
  <c r="N507" i="11"/>
  <c r="H507" i="11"/>
  <c r="W503" i="11"/>
  <c r="N503" i="11"/>
  <c r="W499" i="11"/>
  <c r="N499" i="11"/>
  <c r="W495" i="11"/>
  <c r="N495" i="11"/>
  <c r="W491" i="11"/>
  <c r="N491" i="11"/>
  <c r="W487" i="11"/>
  <c r="N487" i="11"/>
  <c r="W483" i="11"/>
  <c r="N483" i="11"/>
  <c r="W479" i="11"/>
  <c r="N479" i="11"/>
  <c r="W475" i="11"/>
  <c r="N475" i="11"/>
  <c r="W471" i="11"/>
  <c r="N471" i="11"/>
  <c r="W467" i="11"/>
  <c r="N467" i="11"/>
  <c r="W463" i="11"/>
  <c r="N463" i="11"/>
  <c r="W459" i="11"/>
  <c r="N459" i="11"/>
  <c r="W455" i="11"/>
  <c r="N455" i="11"/>
  <c r="W451" i="11"/>
  <c r="N451" i="11"/>
  <c r="W447" i="11"/>
  <c r="N447" i="11"/>
  <c r="W443" i="11"/>
  <c r="N443" i="11"/>
  <c r="W439" i="11"/>
  <c r="N439" i="11"/>
  <c r="W435" i="11"/>
  <c r="N435" i="11"/>
  <c r="W431" i="11"/>
  <c r="N431" i="11"/>
  <c r="W427" i="11"/>
  <c r="N427" i="11"/>
  <c r="W423" i="11"/>
  <c r="N423" i="11"/>
  <c r="W419" i="11"/>
  <c r="N419" i="11"/>
  <c r="W415" i="11"/>
  <c r="N415" i="11"/>
  <c r="W411" i="11"/>
  <c r="N411" i="11"/>
  <c r="W407" i="11"/>
  <c r="N407" i="11"/>
  <c r="W403" i="11"/>
  <c r="N403" i="11"/>
  <c r="W399" i="11"/>
  <c r="N399" i="11"/>
  <c r="W395" i="11"/>
  <c r="N395" i="11"/>
  <c r="W391" i="11"/>
  <c r="N391" i="11"/>
  <c r="W387" i="11"/>
  <c r="N387" i="11"/>
  <c r="W383" i="11"/>
  <c r="N383" i="11"/>
  <c r="W379" i="11"/>
  <c r="N379" i="11"/>
  <c r="W375" i="11"/>
  <c r="N375" i="11"/>
  <c r="W371" i="11"/>
  <c r="N371" i="11"/>
  <c r="W367" i="11"/>
  <c r="N367" i="11"/>
  <c r="W363" i="11"/>
  <c r="N363" i="11"/>
  <c r="W359" i="11"/>
  <c r="N359" i="11"/>
  <c r="W355" i="11"/>
  <c r="N355" i="11"/>
  <c r="W351" i="11"/>
  <c r="N351" i="11"/>
  <c r="W347" i="11"/>
  <c r="N347" i="11"/>
  <c r="W343" i="11"/>
  <c r="N343" i="11"/>
  <c r="W339" i="11"/>
  <c r="N339" i="11"/>
  <c r="W335" i="11"/>
  <c r="N335" i="11"/>
  <c r="W331" i="11"/>
  <c r="N331" i="11"/>
  <c r="W327" i="11"/>
  <c r="N327" i="11"/>
  <c r="W323" i="11"/>
  <c r="N323" i="11"/>
  <c r="W319" i="11"/>
  <c r="N319" i="11"/>
  <c r="W315" i="11"/>
  <c r="N315" i="11"/>
  <c r="W311" i="11"/>
  <c r="N311" i="11"/>
  <c r="W307" i="11"/>
  <c r="N307" i="11"/>
  <c r="W303" i="11"/>
  <c r="N303" i="11"/>
  <c r="W299" i="11"/>
  <c r="N299" i="11"/>
  <c r="W295" i="11"/>
  <c r="N295" i="11"/>
  <c r="W291" i="11"/>
  <c r="N291" i="11"/>
  <c r="W287" i="11"/>
  <c r="N287" i="11"/>
  <c r="W283" i="11"/>
  <c r="N283" i="11"/>
  <c r="W279" i="11"/>
  <c r="N279" i="11"/>
  <c r="W275" i="11"/>
  <c r="N275" i="11"/>
  <c r="W271" i="11"/>
  <c r="N271" i="11"/>
  <c r="W267" i="11"/>
  <c r="N267" i="11"/>
  <c r="W263" i="11"/>
  <c r="N263" i="11"/>
  <c r="W259" i="11"/>
  <c r="N259" i="11"/>
  <c r="W255" i="11"/>
  <c r="N255" i="11"/>
  <c r="W251" i="11"/>
  <c r="N251" i="11"/>
  <c r="W247" i="11"/>
  <c r="N247" i="11"/>
  <c r="W243" i="11"/>
  <c r="N243" i="11"/>
  <c r="W239" i="11"/>
  <c r="N239" i="11"/>
  <c r="W235" i="11"/>
  <c r="N235" i="11"/>
  <c r="W231" i="11"/>
  <c r="N231" i="11"/>
  <c r="W227" i="11"/>
  <c r="N227" i="11"/>
  <c r="W223" i="11"/>
  <c r="N223" i="11"/>
  <c r="W219" i="11"/>
  <c r="N219" i="11"/>
  <c r="W215" i="11"/>
  <c r="N215" i="11"/>
  <c r="W211" i="11"/>
  <c r="N211" i="11"/>
  <c r="W207" i="11"/>
  <c r="N207" i="11"/>
  <c r="W203" i="11"/>
  <c r="N203" i="11"/>
  <c r="W199" i="11"/>
  <c r="N199" i="11"/>
  <c r="W195" i="11"/>
  <c r="N195" i="11"/>
  <c r="W191" i="11"/>
  <c r="N191" i="11"/>
  <c r="W187" i="11"/>
  <c r="N187" i="11"/>
  <c r="W183" i="11"/>
  <c r="N183" i="11"/>
  <c r="W179" i="11"/>
  <c r="N179" i="11"/>
  <c r="W175" i="11"/>
  <c r="N175" i="11"/>
  <c r="W171" i="11"/>
  <c r="N171" i="11"/>
  <c r="W167" i="11"/>
  <c r="N167" i="11"/>
  <c r="W163" i="11"/>
  <c r="N163" i="11"/>
  <c r="W159" i="11"/>
  <c r="N159" i="11"/>
  <c r="W155" i="11"/>
  <c r="N155" i="11"/>
  <c r="W151" i="11"/>
  <c r="N151" i="11"/>
  <c r="W147" i="11"/>
  <c r="N147" i="11"/>
  <c r="W143" i="11"/>
  <c r="N143" i="11"/>
  <c r="W139" i="11"/>
  <c r="N139" i="11"/>
  <c r="W135" i="11"/>
  <c r="N135" i="11"/>
  <c r="W131" i="11"/>
  <c r="N131" i="11"/>
  <c r="W127" i="11"/>
  <c r="N127" i="11"/>
  <c r="W123" i="11"/>
  <c r="N123" i="11"/>
  <c r="W119" i="11"/>
  <c r="N119" i="11"/>
  <c r="W115" i="11"/>
  <c r="N115" i="11"/>
  <c r="W111" i="11"/>
  <c r="N111" i="11"/>
  <c r="W107" i="11"/>
  <c r="N107" i="11"/>
  <c r="W103" i="11"/>
  <c r="N103" i="11"/>
  <c r="W99" i="11"/>
  <c r="N99" i="11"/>
  <c r="W95" i="11"/>
  <c r="N95" i="11"/>
  <c r="W91" i="11"/>
  <c r="N91" i="11"/>
  <c r="W87" i="11"/>
  <c r="N87" i="11"/>
  <c r="W83" i="11"/>
  <c r="N83" i="11"/>
  <c r="W79" i="11"/>
  <c r="N79" i="11"/>
  <c r="W75" i="11"/>
  <c r="N75" i="11"/>
  <c r="H143" i="11"/>
  <c r="H151" i="11"/>
  <c r="H159" i="11"/>
  <c r="H167" i="11"/>
  <c r="H175" i="11"/>
  <c r="H183" i="11"/>
  <c r="H191" i="11"/>
  <c r="H199" i="11"/>
  <c r="H207" i="11"/>
  <c r="H215" i="11"/>
  <c r="H223" i="11"/>
  <c r="H231" i="11"/>
  <c r="H239" i="11"/>
  <c r="H247" i="11"/>
  <c r="H255" i="11"/>
  <c r="H263" i="11"/>
  <c r="H271" i="11"/>
  <c r="H279" i="11"/>
  <c r="H287" i="11"/>
  <c r="H295" i="11"/>
  <c r="H303" i="11"/>
  <c r="H311" i="11"/>
  <c r="H319" i="11"/>
  <c r="H327" i="11"/>
  <c r="H335" i="11"/>
  <c r="H343" i="11"/>
  <c r="H351" i="11"/>
  <c r="H359" i="11"/>
  <c r="H367" i="11"/>
  <c r="H375" i="11"/>
  <c r="H383" i="11"/>
  <c r="H391" i="11"/>
  <c r="H399" i="11"/>
  <c r="H407" i="11"/>
  <c r="H415" i="11"/>
  <c r="H423" i="11"/>
  <c r="H431" i="11"/>
  <c r="H439" i="11"/>
  <c r="H447" i="11"/>
  <c r="H455" i="11"/>
  <c r="H463" i="11"/>
  <c r="H471" i="11"/>
  <c r="H479" i="11"/>
  <c r="H487" i="11"/>
  <c r="H495" i="11"/>
  <c r="H503" i="11"/>
  <c r="V1034" i="11"/>
  <c r="M1034" i="11"/>
  <c r="V1018" i="11"/>
  <c r="M1018" i="11"/>
  <c r="V998" i="11"/>
  <c r="M998" i="11"/>
  <c r="V982" i="11"/>
  <c r="M982" i="11"/>
  <c r="V970" i="11"/>
  <c r="M970" i="11"/>
  <c r="V954" i="11"/>
  <c r="M954" i="11"/>
  <c r="V942" i="11"/>
  <c r="M942" i="11"/>
  <c r="V934" i="11"/>
  <c r="M934" i="11"/>
  <c r="V930" i="11"/>
  <c r="M930" i="11"/>
  <c r="V926" i="11"/>
  <c r="M926" i="11"/>
  <c r="V922" i="11"/>
  <c r="M922" i="11"/>
  <c r="V918" i="11"/>
  <c r="M918" i="11"/>
  <c r="V914" i="11"/>
  <c r="M914" i="11"/>
  <c r="V910" i="11"/>
  <c r="M910" i="11"/>
  <c r="V906" i="11"/>
  <c r="M906" i="11"/>
  <c r="V902" i="11"/>
  <c r="M902" i="11"/>
  <c r="V898" i="11"/>
  <c r="M898" i="11"/>
  <c r="V894" i="11"/>
  <c r="M894" i="11"/>
  <c r="V890" i="11"/>
  <c r="M890" i="11"/>
  <c r="V886" i="11"/>
  <c r="M886" i="11"/>
  <c r="V882" i="11"/>
  <c r="M882" i="11"/>
  <c r="V878" i="11"/>
  <c r="M878" i="11"/>
  <c r="V874" i="11"/>
  <c r="M874" i="11"/>
  <c r="V870" i="11"/>
  <c r="M870" i="11"/>
  <c r="V866" i="11"/>
  <c r="M866" i="11"/>
  <c r="V862" i="11"/>
  <c r="M862" i="11"/>
  <c r="V858" i="11"/>
  <c r="M858" i="11"/>
  <c r="V854" i="11"/>
  <c r="M854" i="11"/>
  <c r="V850" i="11"/>
  <c r="M850" i="11"/>
  <c r="V846" i="11"/>
  <c r="M846" i="11"/>
  <c r="V842" i="11"/>
  <c r="M842" i="11"/>
  <c r="V838" i="11"/>
  <c r="M838" i="11"/>
  <c r="V834" i="11"/>
  <c r="M834" i="11"/>
  <c r="V830" i="11"/>
  <c r="M830" i="11"/>
  <c r="V826" i="11"/>
  <c r="M826" i="11"/>
  <c r="V822" i="11"/>
  <c r="M822" i="11"/>
  <c r="V818" i="11"/>
  <c r="M818" i="11"/>
  <c r="V814" i="11"/>
  <c r="M814" i="11"/>
  <c r="V810" i="11"/>
  <c r="M810" i="11"/>
  <c r="V806" i="11"/>
  <c r="M806" i="11"/>
  <c r="V802" i="11"/>
  <c r="M802" i="11"/>
  <c r="V798" i="11"/>
  <c r="M798" i="11"/>
  <c r="V794" i="11"/>
  <c r="M794" i="11"/>
  <c r="V790" i="11"/>
  <c r="M790" i="11"/>
  <c r="V786" i="11"/>
  <c r="M786" i="11"/>
  <c r="V782" i="11"/>
  <c r="M782" i="11"/>
  <c r="V778" i="11"/>
  <c r="M778" i="11"/>
  <c r="V774" i="11"/>
  <c r="M774" i="11"/>
  <c r="V770" i="11"/>
  <c r="M770" i="11"/>
  <c r="V766" i="11"/>
  <c r="M766" i="11"/>
  <c r="V762" i="11"/>
  <c r="M762" i="11"/>
  <c r="V758" i="11"/>
  <c r="M758" i="11"/>
  <c r="V754" i="11"/>
  <c r="M754" i="11"/>
  <c r="V750" i="11"/>
  <c r="M750" i="11"/>
  <c r="V746" i="11"/>
  <c r="M746" i="11"/>
  <c r="V742" i="11"/>
  <c r="M742" i="11"/>
  <c r="V738" i="11"/>
  <c r="M738" i="11"/>
  <c r="V734" i="11"/>
  <c r="M734" i="11"/>
  <c r="V730" i="11"/>
  <c r="M730" i="11"/>
  <c r="V726" i="11"/>
  <c r="M726" i="11"/>
  <c r="V722" i="11"/>
  <c r="M722" i="11"/>
  <c r="V718" i="11"/>
  <c r="M718" i="11"/>
  <c r="V714" i="11"/>
  <c r="M714" i="11"/>
  <c r="V710" i="11"/>
  <c r="M710" i="11"/>
  <c r="V706" i="11"/>
  <c r="M706" i="11"/>
  <c r="V702" i="11"/>
  <c r="M702" i="11"/>
  <c r="V698" i="11"/>
  <c r="M698" i="11"/>
  <c r="V694" i="11"/>
  <c r="M694" i="11"/>
  <c r="V690" i="11"/>
  <c r="M690" i="11"/>
  <c r="V686" i="11"/>
  <c r="M686" i="11"/>
  <c r="V682" i="11"/>
  <c r="M682" i="11"/>
  <c r="V678" i="11"/>
  <c r="M678" i="11"/>
  <c r="V674" i="11"/>
  <c r="M674" i="11"/>
  <c r="V670" i="11"/>
  <c r="M670" i="11"/>
  <c r="V666" i="11"/>
  <c r="M666" i="11"/>
  <c r="V662" i="11"/>
  <c r="M662" i="11"/>
  <c r="V658" i="11"/>
  <c r="M658" i="11"/>
  <c r="V654" i="11"/>
  <c r="M654" i="11"/>
  <c r="V650" i="11"/>
  <c r="M650" i="11"/>
  <c r="V646" i="11"/>
  <c r="M646" i="11"/>
  <c r="V642" i="11"/>
  <c r="M642" i="11"/>
  <c r="V638" i="11"/>
  <c r="M638" i="11"/>
  <c r="V634" i="11"/>
  <c r="M634" i="11"/>
  <c r="V630" i="11"/>
  <c r="M630" i="11"/>
  <c r="V626" i="11"/>
  <c r="M626" i="11"/>
  <c r="V622" i="11"/>
  <c r="M622" i="11"/>
  <c r="V618" i="11"/>
  <c r="M618" i="11"/>
  <c r="V614" i="11"/>
  <c r="M614" i="11"/>
  <c r="V610" i="11"/>
  <c r="M610" i="11"/>
  <c r="V606" i="11"/>
  <c r="M606" i="11"/>
  <c r="V602" i="11"/>
  <c r="M602" i="11"/>
  <c r="V598" i="11"/>
  <c r="M598" i="11"/>
  <c r="V594" i="11"/>
  <c r="M594" i="11"/>
  <c r="V590" i="11"/>
  <c r="M590" i="11"/>
  <c r="V586" i="11"/>
  <c r="M586" i="11"/>
  <c r="V582" i="11"/>
  <c r="M582" i="11"/>
  <c r="V578" i="11"/>
  <c r="M578" i="11"/>
  <c r="V574" i="11"/>
  <c r="M574" i="11"/>
  <c r="V570" i="11"/>
  <c r="M570" i="11"/>
  <c r="V566" i="11"/>
  <c r="M566" i="11"/>
  <c r="V562" i="11"/>
  <c r="M562" i="11"/>
  <c r="V558" i="11"/>
  <c r="M558" i="11"/>
  <c r="V554" i="11"/>
  <c r="M554" i="11"/>
  <c r="V550" i="11"/>
  <c r="M550" i="11"/>
  <c r="V546" i="11"/>
  <c r="M546" i="11"/>
  <c r="V542" i="11"/>
  <c r="M542" i="11"/>
  <c r="V538" i="11"/>
  <c r="M538" i="11"/>
  <c r="V534" i="11"/>
  <c r="M534" i="11"/>
  <c r="V530" i="11"/>
  <c r="M530" i="11"/>
  <c r="V526" i="11"/>
  <c r="M526" i="11"/>
  <c r="V522" i="11"/>
  <c r="M522" i="11"/>
  <c r="V518" i="11"/>
  <c r="M518" i="11"/>
  <c r="V514" i="11"/>
  <c r="M514" i="11"/>
  <c r="V510" i="11"/>
  <c r="M510" i="11"/>
  <c r="V506" i="11"/>
  <c r="M506" i="11"/>
  <c r="V502" i="11"/>
  <c r="M502" i="11"/>
  <c r="V498" i="11"/>
  <c r="M498" i="11"/>
  <c r="V494" i="11"/>
  <c r="M494" i="11"/>
  <c r="V490" i="11"/>
  <c r="M490" i="11"/>
  <c r="V486" i="11"/>
  <c r="M486" i="11"/>
  <c r="V482" i="11"/>
  <c r="M482" i="11"/>
  <c r="V478" i="11"/>
  <c r="M478" i="11"/>
  <c r="V474" i="11"/>
  <c r="M474" i="11"/>
  <c r="V470" i="11"/>
  <c r="M470" i="11"/>
  <c r="V466" i="11"/>
  <c r="M466" i="11"/>
  <c r="V462" i="11"/>
  <c r="M462" i="11"/>
  <c r="V458" i="11"/>
  <c r="M458" i="11"/>
  <c r="V454" i="11"/>
  <c r="M454" i="11"/>
  <c r="V450" i="11"/>
  <c r="M450" i="11"/>
  <c r="V446" i="11"/>
  <c r="M446" i="11"/>
  <c r="V442" i="11"/>
  <c r="M442" i="11"/>
  <c r="V438" i="11"/>
  <c r="M438" i="11"/>
  <c r="V434" i="11"/>
  <c r="M434" i="11"/>
  <c r="V430" i="11"/>
  <c r="M430" i="11"/>
  <c r="V426" i="11"/>
  <c r="M426" i="11"/>
  <c r="V422" i="11"/>
  <c r="M422" i="11"/>
  <c r="V418" i="11"/>
  <c r="M418" i="11"/>
  <c r="V414" i="11"/>
  <c r="M414" i="11"/>
  <c r="V410" i="11"/>
  <c r="M410" i="11"/>
  <c r="V406" i="11"/>
  <c r="M406" i="11"/>
  <c r="V402" i="11"/>
  <c r="M402" i="11"/>
  <c r="V398" i="11"/>
  <c r="M398" i="11"/>
  <c r="V394" i="11"/>
  <c r="M394" i="11"/>
  <c r="V390" i="11"/>
  <c r="M390" i="11"/>
  <c r="V386" i="11"/>
  <c r="M386" i="11"/>
  <c r="V382" i="11"/>
  <c r="M382" i="11"/>
  <c r="V378" i="11"/>
  <c r="M378" i="11"/>
  <c r="V374" i="11"/>
  <c r="M374" i="11"/>
  <c r="V370" i="11"/>
  <c r="M370" i="11"/>
  <c r="V366" i="11"/>
  <c r="M366" i="11"/>
  <c r="V362" i="11"/>
  <c r="M362" i="11"/>
  <c r="V358" i="11"/>
  <c r="M358" i="11"/>
  <c r="V354" i="11"/>
  <c r="M354" i="11"/>
  <c r="V350" i="11"/>
  <c r="M350" i="11"/>
  <c r="V346" i="11"/>
  <c r="M346" i="11"/>
  <c r="V342" i="11"/>
  <c r="M342" i="11"/>
  <c r="V338" i="11"/>
  <c r="M338" i="11"/>
  <c r="V334" i="11"/>
  <c r="M334" i="11"/>
  <c r="V330" i="11"/>
  <c r="M330" i="11"/>
  <c r="V326" i="11"/>
  <c r="M326" i="11"/>
  <c r="V322" i="11"/>
  <c r="M322" i="11"/>
  <c r="V318" i="11"/>
  <c r="M318" i="11"/>
  <c r="V314" i="11"/>
  <c r="M314" i="11"/>
  <c r="V310" i="11"/>
  <c r="M310" i="11"/>
  <c r="V306" i="11"/>
  <c r="M306" i="11"/>
  <c r="V302" i="11"/>
  <c r="M302" i="11"/>
  <c r="V298" i="11"/>
  <c r="M298" i="11"/>
  <c r="V294" i="11"/>
  <c r="M294" i="11"/>
  <c r="V290" i="11"/>
  <c r="M290" i="11"/>
  <c r="V286" i="11"/>
  <c r="M286" i="11"/>
  <c r="V282" i="11"/>
  <c r="M282" i="11"/>
  <c r="V278" i="11"/>
  <c r="M278" i="11"/>
  <c r="V274" i="11"/>
  <c r="M274" i="11"/>
  <c r="V270" i="11"/>
  <c r="M270" i="11"/>
  <c r="V266" i="11"/>
  <c r="M266" i="11"/>
  <c r="V262" i="11"/>
  <c r="M262" i="11"/>
  <c r="V258" i="11"/>
  <c r="M258" i="11"/>
  <c r="V254" i="11"/>
  <c r="M254" i="11"/>
  <c r="V250" i="11"/>
  <c r="M250" i="11"/>
  <c r="V246" i="11"/>
  <c r="M246" i="11"/>
  <c r="V242" i="11"/>
  <c r="M242" i="11"/>
  <c r="V238" i="11"/>
  <c r="M238" i="11"/>
  <c r="V234" i="11"/>
  <c r="M234" i="11"/>
  <c r="V230" i="11"/>
  <c r="M230" i="11"/>
  <c r="V226" i="11"/>
  <c r="M226" i="11"/>
  <c r="V222" i="11"/>
  <c r="M222" i="11"/>
  <c r="V218" i="11"/>
  <c r="M218" i="11"/>
  <c r="V214" i="11"/>
  <c r="M214" i="11"/>
  <c r="V210" i="11"/>
  <c r="M210" i="11"/>
  <c r="V206" i="11"/>
  <c r="M206" i="11"/>
  <c r="V202" i="11"/>
  <c r="M202" i="11"/>
  <c r="V198" i="11"/>
  <c r="M198" i="11"/>
  <c r="V194" i="11"/>
  <c r="M194" i="11"/>
  <c r="V190" i="11"/>
  <c r="M190" i="11"/>
  <c r="V186" i="11"/>
  <c r="M186" i="11"/>
  <c r="V182" i="11"/>
  <c r="M182" i="11"/>
  <c r="V178" i="11"/>
  <c r="M178" i="11"/>
  <c r="V174" i="11"/>
  <c r="M174" i="11"/>
  <c r="V170" i="11"/>
  <c r="M170" i="11"/>
  <c r="V166" i="11"/>
  <c r="M166" i="11"/>
  <c r="V162" i="11"/>
  <c r="M162" i="11"/>
  <c r="V158" i="11"/>
  <c r="M158" i="11"/>
  <c r="V154" i="11"/>
  <c r="M154" i="11"/>
  <c r="V150" i="11"/>
  <c r="M150" i="11"/>
  <c r="V146" i="11"/>
  <c r="M146" i="11"/>
  <c r="V142" i="11"/>
  <c r="M142" i="11"/>
  <c r="V138" i="11"/>
  <c r="M138" i="11"/>
  <c r="V134" i="11"/>
  <c r="M134" i="11"/>
  <c r="V130" i="11"/>
  <c r="M130" i="11"/>
  <c r="V126" i="11"/>
  <c r="M126" i="11"/>
  <c r="V122" i="11"/>
  <c r="M122" i="11"/>
  <c r="V118" i="11"/>
  <c r="M118" i="11"/>
  <c r="V114" i="11"/>
  <c r="M114" i="11"/>
  <c r="V110" i="11"/>
  <c r="M110" i="11"/>
  <c r="V106" i="11"/>
  <c r="M106" i="11"/>
  <c r="V102" i="11"/>
  <c r="M102" i="11"/>
  <c r="V98" i="11"/>
  <c r="M98" i="11"/>
  <c r="V94" i="11"/>
  <c r="M94" i="11"/>
  <c r="V90" i="11"/>
  <c r="M90" i="11"/>
  <c r="V86" i="11"/>
  <c r="M86" i="11"/>
  <c r="V82" i="11"/>
  <c r="M82" i="11"/>
  <c r="V78" i="11"/>
  <c r="M78" i="11"/>
  <c r="W1034" i="11"/>
  <c r="N1034" i="11"/>
  <c r="H1034" i="11"/>
  <c r="W1030" i="11"/>
  <c r="N1030" i="11"/>
  <c r="H1030" i="11"/>
  <c r="W1026" i="11"/>
  <c r="N1026" i="11"/>
  <c r="H1026" i="11"/>
  <c r="W1022" i="11"/>
  <c r="N1022" i="11"/>
  <c r="H1022" i="11"/>
  <c r="W1018" i="11"/>
  <c r="N1018" i="11"/>
  <c r="H1018" i="11"/>
  <c r="W1014" i="11"/>
  <c r="N1014" i="11"/>
  <c r="H1014" i="11"/>
  <c r="W1010" i="11"/>
  <c r="N1010" i="11"/>
  <c r="H1010" i="11"/>
  <c r="W1006" i="11"/>
  <c r="N1006" i="11"/>
  <c r="H1006" i="11"/>
  <c r="W1002" i="11"/>
  <c r="N1002" i="11"/>
  <c r="H1002" i="11"/>
  <c r="W998" i="11"/>
  <c r="N998" i="11"/>
  <c r="H998" i="11"/>
  <c r="W994" i="11"/>
  <c r="N994" i="11"/>
  <c r="H994" i="11"/>
  <c r="W990" i="11"/>
  <c r="N990" i="11"/>
  <c r="H990" i="11"/>
  <c r="W986" i="11"/>
  <c r="N986" i="11"/>
  <c r="H986" i="11"/>
  <c r="W982" i="11"/>
  <c r="N982" i="11"/>
  <c r="H982" i="11"/>
  <c r="W978" i="11"/>
  <c r="N978" i="11"/>
  <c r="H978" i="11"/>
  <c r="W974" i="11"/>
  <c r="N974" i="11"/>
  <c r="H974" i="11"/>
  <c r="W970" i="11"/>
  <c r="N970" i="11"/>
  <c r="H970" i="11"/>
  <c r="W966" i="11"/>
  <c r="N966" i="11"/>
  <c r="H966" i="11"/>
  <c r="W962" i="11"/>
  <c r="N962" i="11"/>
  <c r="H962" i="11"/>
  <c r="W958" i="11"/>
  <c r="N958" i="11"/>
  <c r="H958" i="11"/>
  <c r="W954" i="11"/>
  <c r="N954" i="11"/>
  <c r="H954" i="11"/>
  <c r="W950" i="11"/>
  <c r="N950" i="11"/>
  <c r="H950" i="11"/>
  <c r="W946" i="11"/>
  <c r="N946" i="11"/>
  <c r="H946" i="11"/>
  <c r="W942" i="11"/>
  <c r="N942" i="11"/>
  <c r="H942" i="11"/>
  <c r="W938" i="11"/>
  <c r="N938" i="11"/>
  <c r="H938" i="11"/>
  <c r="W934" i="11"/>
  <c r="N934" i="11"/>
  <c r="H934" i="11"/>
  <c r="W930" i="11"/>
  <c r="N930" i="11"/>
  <c r="H930" i="11"/>
  <c r="W926" i="11"/>
  <c r="N926" i="11"/>
  <c r="H926" i="11"/>
  <c r="W922" i="11"/>
  <c r="N922" i="11"/>
  <c r="H922" i="11"/>
  <c r="W918" i="11"/>
  <c r="N918" i="11"/>
  <c r="H918" i="11"/>
  <c r="W914" i="11"/>
  <c r="N914" i="11"/>
  <c r="H914" i="11"/>
  <c r="W910" i="11"/>
  <c r="N910" i="11"/>
  <c r="H910" i="11"/>
  <c r="W906" i="11"/>
  <c r="N906" i="11"/>
  <c r="H906" i="11"/>
  <c r="W902" i="11"/>
  <c r="N902" i="11"/>
  <c r="H902" i="11"/>
  <c r="W898" i="11"/>
  <c r="N898" i="11"/>
  <c r="H898" i="11"/>
  <c r="W894" i="11"/>
  <c r="N894" i="11"/>
  <c r="H894" i="11"/>
  <c r="W890" i="11"/>
  <c r="N890" i="11"/>
  <c r="H890" i="11"/>
  <c r="W886" i="11"/>
  <c r="N886" i="11"/>
  <c r="H886" i="11"/>
  <c r="W882" i="11"/>
  <c r="N882" i="11"/>
  <c r="H882" i="11"/>
  <c r="W878" i="11"/>
  <c r="N878" i="11"/>
  <c r="H878" i="11"/>
  <c r="W874" i="11"/>
  <c r="N874" i="11"/>
  <c r="H874" i="11"/>
  <c r="W870" i="11"/>
  <c r="N870" i="11"/>
  <c r="H870" i="11"/>
  <c r="W866" i="11"/>
  <c r="N866" i="11"/>
  <c r="H866" i="11"/>
  <c r="W862" i="11"/>
  <c r="N862" i="11"/>
  <c r="H862" i="11"/>
  <c r="W858" i="11"/>
  <c r="N858" i="11"/>
  <c r="H858" i="11"/>
  <c r="W854" i="11"/>
  <c r="N854" i="11"/>
  <c r="H854" i="11"/>
  <c r="W850" i="11"/>
  <c r="N850" i="11"/>
  <c r="H850" i="11"/>
  <c r="W846" i="11"/>
  <c r="N846" i="11"/>
  <c r="H846" i="11"/>
  <c r="W842" i="11"/>
  <c r="N842" i="11"/>
  <c r="H842" i="11"/>
  <c r="W838" i="11"/>
  <c r="N838" i="11"/>
  <c r="H838" i="11"/>
  <c r="W834" i="11"/>
  <c r="N834" i="11"/>
  <c r="H834" i="11"/>
  <c r="W830" i="11"/>
  <c r="N830" i="11"/>
  <c r="H830" i="11"/>
  <c r="W826" i="11"/>
  <c r="N826" i="11"/>
  <c r="H826" i="11"/>
  <c r="W822" i="11"/>
  <c r="N822" i="11"/>
  <c r="H822" i="11"/>
  <c r="W818" i="11"/>
  <c r="N818" i="11"/>
  <c r="H818" i="11"/>
  <c r="W814" i="11"/>
  <c r="N814" i="11"/>
  <c r="H814" i="11"/>
  <c r="W810" i="11"/>
  <c r="N810" i="11"/>
  <c r="H810" i="11"/>
  <c r="W806" i="11"/>
  <c r="N806" i="11"/>
  <c r="H806" i="11"/>
  <c r="W802" i="11"/>
  <c r="N802" i="11"/>
  <c r="H802" i="11"/>
  <c r="W798" i="11"/>
  <c r="N798" i="11"/>
  <c r="H798" i="11"/>
  <c r="W794" i="11"/>
  <c r="N794" i="11"/>
  <c r="H794" i="11"/>
  <c r="W790" i="11"/>
  <c r="N790" i="11"/>
  <c r="H790" i="11"/>
  <c r="W786" i="11"/>
  <c r="N786" i="11"/>
  <c r="H786" i="11"/>
  <c r="W782" i="11"/>
  <c r="N782" i="11"/>
  <c r="H782" i="11"/>
  <c r="W778" i="11"/>
  <c r="N778" i="11"/>
  <c r="H778" i="11"/>
  <c r="W774" i="11"/>
  <c r="N774" i="11"/>
  <c r="H774" i="11"/>
  <c r="W770" i="11"/>
  <c r="N770" i="11"/>
  <c r="H770" i="11"/>
  <c r="W766" i="11"/>
  <c r="N766" i="11"/>
  <c r="H766" i="11"/>
  <c r="W762" i="11"/>
  <c r="N762" i="11"/>
  <c r="H762" i="11"/>
  <c r="W758" i="11"/>
  <c r="N758" i="11"/>
  <c r="H758" i="11"/>
  <c r="W754" i="11"/>
  <c r="N754" i="11"/>
  <c r="H754" i="11"/>
  <c r="W750" i="11"/>
  <c r="N750" i="11"/>
  <c r="H750" i="11"/>
  <c r="W746" i="11"/>
  <c r="N746" i="11"/>
  <c r="H746" i="11"/>
  <c r="W742" i="11"/>
  <c r="N742" i="11"/>
  <c r="H742" i="11"/>
  <c r="W738" i="11"/>
  <c r="N738" i="11"/>
  <c r="H738" i="11"/>
  <c r="W734" i="11"/>
  <c r="N734" i="11"/>
  <c r="H734" i="11"/>
  <c r="W730" i="11"/>
  <c r="N730" i="11"/>
  <c r="H730" i="11"/>
  <c r="W726" i="11"/>
  <c r="N726" i="11"/>
  <c r="H726" i="11"/>
  <c r="W722" i="11"/>
  <c r="N722" i="11"/>
  <c r="H722" i="11"/>
  <c r="W718" i="11"/>
  <c r="N718" i="11"/>
  <c r="H718" i="11"/>
  <c r="W714" i="11"/>
  <c r="N714" i="11"/>
  <c r="H714" i="11"/>
  <c r="W710" i="11"/>
  <c r="N710" i="11"/>
  <c r="H710" i="11"/>
  <c r="W706" i="11"/>
  <c r="N706" i="11"/>
  <c r="H706" i="11"/>
  <c r="W702" i="11"/>
  <c r="N702" i="11"/>
  <c r="H702" i="11"/>
  <c r="W698" i="11"/>
  <c r="N698" i="11"/>
  <c r="H698" i="11"/>
  <c r="W694" i="11"/>
  <c r="N694" i="11"/>
  <c r="H694" i="11"/>
  <c r="W690" i="11"/>
  <c r="N690" i="11"/>
  <c r="H690" i="11"/>
  <c r="W686" i="11"/>
  <c r="N686" i="11"/>
  <c r="H686" i="11"/>
  <c r="W682" i="11"/>
  <c r="N682" i="11"/>
  <c r="H682" i="11"/>
  <c r="W678" i="11"/>
  <c r="N678" i="11"/>
  <c r="H678" i="11"/>
  <c r="W674" i="11"/>
  <c r="N674" i="11"/>
  <c r="H674" i="11"/>
  <c r="W670" i="11"/>
  <c r="N670" i="11"/>
  <c r="H670" i="11"/>
  <c r="W666" i="11"/>
  <c r="N666" i="11"/>
  <c r="H666" i="11"/>
  <c r="W662" i="11"/>
  <c r="N662" i="11"/>
  <c r="H662" i="11"/>
  <c r="W658" i="11"/>
  <c r="N658" i="11"/>
  <c r="H658" i="11"/>
  <c r="W654" i="11"/>
  <c r="N654" i="11"/>
  <c r="H654" i="11"/>
  <c r="W650" i="11"/>
  <c r="N650" i="11"/>
  <c r="H650" i="11"/>
  <c r="W646" i="11"/>
  <c r="N646" i="11"/>
  <c r="H646" i="11"/>
  <c r="W642" i="11"/>
  <c r="N642" i="11"/>
  <c r="H642" i="11"/>
  <c r="W638" i="11"/>
  <c r="N638" i="11"/>
  <c r="H638" i="11"/>
  <c r="W634" i="11"/>
  <c r="N634" i="11"/>
  <c r="H634" i="11"/>
  <c r="W630" i="11"/>
  <c r="N630" i="11"/>
  <c r="H630" i="11"/>
  <c r="W626" i="11"/>
  <c r="N626" i="11"/>
  <c r="H626" i="11"/>
  <c r="W622" i="11"/>
  <c r="N622" i="11"/>
  <c r="H622" i="11"/>
  <c r="W618" i="11"/>
  <c r="N618" i="11"/>
  <c r="H618" i="11"/>
  <c r="W614" i="11"/>
  <c r="N614" i="11"/>
  <c r="H614" i="11"/>
  <c r="W610" i="11"/>
  <c r="N610" i="11"/>
  <c r="H610" i="11"/>
  <c r="W606" i="11"/>
  <c r="N606" i="11"/>
  <c r="H606" i="11"/>
  <c r="W602" i="11"/>
  <c r="N602" i="11"/>
  <c r="H602" i="11"/>
  <c r="W598" i="11"/>
  <c r="N598" i="11"/>
  <c r="H598" i="11"/>
  <c r="W594" i="11"/>
  <c r="N594" i="11"/>
  <c r="H594" i="11"/>
  <c r="W590" i="11"/>
  <c r="N590" i="11"/>
  <c r="H590" i="11"/>
  <c r="W586" i="11"/>
  <c r="N586" i="11"/>
  <c r="H586" i="11"/>
  <c r="W582" i="11"/>
  <c r="N582" i="11"/>
  <c r="H582" i="11"/>
  <c r="W578" i="11"/>
  <c r="N578" i="11"/>
  <c r="H578" i="11"/>
  <c r="W574" i="11"/>
  <c r="N574" i="11"/>
  <c r="H574" i="11"/>
  <c r="W570" i="11"/>
  <c r="N570" i="11"/>
  <c r="H570" i="11"/>
  <c r="W566" i="11"/>
  <c r="N566" i="11"/>
  <c r="H566" i="11"/>
  <c r="W562" i="11"/>
  <c r="N562" i="11"/>
  <c r="H562" i="11"/>
  <c r="W558" i="11"/>
  <c r="N558" i="11"/>
  <c r="H558" i="11"/>
  <c r="W554" i="11"/>
  <c r="N554" i="11"/>
  <c r="H554" i="11"/>
  <c r="W550" i="11"/>
  <c r="N550" i="11"/>
  <c r="H550" i="11"/>
  <c r="W546" i="11"/>
  <c r="N546" i="11"/>
  <c r="H546" i="11"/>
  <c r="W542" i="11"/>
  <c r="N542" i="11"/>
  <c r="H542" i="11"/>
  <c r="W538" i="11"/>
  <c r="N538" i="11"/>
  <c r="H538" i="11"/>
  <c r="W534" i="11"/>
  <c r="N534" i="11"/>
  <c r="H534" i="11"/>
  <c r="W530" i="11"/>
  <c r="N530" i="11"/>
  <c r="H530" i="11"/>
  <c r="W526" i="11"/>
  <c r="N526" i="11"/>
  <c r="H526" i="11"/>
  <c r="W522" i="11"/>
  <c r="N522" i="11"/>
  <c r="H522" i="11"/>
  <c r="W518" i="11"/>
  <c r="N518" i="11"/>
  <c r="H518" i="11"/>
  <c r="W514" i="11"/>
  <c r="N514" i="11"/>
  <c r="W510" i="11"/>
  <c r="N510" i="11"/>
  <c r="W506" i="11"/>
  <c r="N506" i="11"/>
  <c r="W502" i="11"/>
  <c r="N502" i="11"/>
  <c r="W498" i="11"/>
  <c r="N498" i="11"/>
  <c r="W494" i="11"/>
  <c r="N494" i="11"/>
  <c r="W490" i="11"/>
  <c r="N490" i="11"/>
  <c r="W486" i="11"/>
  <c r="N486" i="11"/>
  <c r="W482" i="11"/>
  <c r="N482" i="11"/>
  <c r="W478" i="11"/>
  <c r="N478" i="11"/>
  <c r="W474" i="11"/>
  <c r="N474" i="11"/>
  <c r="W470" i="11"/>
  <c r="N470" i="11"/>
  <c r="W466" i="11"/>
  <c r="N466" i="11"/>
  <c r="W462" i="11"/>
  <c r="N462" i="11"/>
  <c r="W458" i="11"/>
  <c r="N458" i="11"/>
  <c r="W454" i="11"/>
  <c r="N454" i="11"/>
  <c r="W450" i="11"/>
  <c r="N450" i="11"/>
  <c r="W446" i="11"/>
  <c r="N446" i="11"/>
  <c r="W442" i="11"/>
  <c r="N442" i="11"/>
  <c r="W438" i="11"/>
  <c r="N438" i="11"/>
  <c r="W434" i="11"/>
  <c r="N434" i="11"/>
  <c r="W430" i="11"/>
  <c r="N430" i="11"/>
  <c r="W426" i="11"/>
  <c r="N426" i="11"/>
  <c r="W422" i="11"/>
  <c r="N422" i="11"/>
  <c r="W418" i="11"/>
  <c r="N418" i="11"/>
  <c r="W414" i="11"/>
  <c r="N414" i="11"/>
  <c r="W410" i="11"/>
  <c r="N410" i="11"/>
  <c r="W406" i="11"/>
  <c r="N406" i="11"/>
  <c r="W402" i="11"/>
  <c r="N402" i="11"/>
  <c r="W398" i="11"/>
  <c r="N398" i="11"/>
  <c r="W394" i="11"/>
  <c r="N394" i="11"/>
  <c r="W390" i="11"/>
  <c r="N390" i="11"/>
  <c r="W386" i="11"/>
  <c r="N386" i="11"/>
  <c r="W382" i="11"/>
  <c r="N382" i="11"/>
  <c r="W378" i="11"/>
  <c r="N378" i="11"/>
  <c r="W374" i="11"/>
  <c r="N374" i="11"/>
  <c r="W370" i="11"/>
  <c r="N370" i="11"/>
  <c r="W366" i="11"/>
  <c r="N366" i="11"/>
  <c r="W362" i="11"/>
  <c r="N362" i="11"/>
  <c r="W358" i="11"/>
  <c r="N358" i="11"/>
  <c r="W354" i="11"/>
  <c r="N354" i="11"/>
  <c r="W350" i="11"/>
  <c r="N350" i="11"/>
  <c r="W346" i="11"/>
  <c r="N346" i="11"/>
  <c r="W342" i="11"/>
  <c r="N342" i="11"/>
  <c r="W338" i="11"/>
  <c r="N338" i="11"/>
  <c r="W334" i="11"/>
  <c r="N334" i="11"/>
  <c r="W330" i="11"/>
  <c r="N330" i="11"/>
  <c r="W326" i="11"/>
  <c r="N326" i="11"/>
  <c r="W322" i="11"/>
  <c r="N322" i="11"/>
  <c r="W318" i="11"/>
  <c r="N318" i="11"/>
  <c r="W314" i="11"/>
  <c r="N314" i="11"/>
  <c r="W310" i="11"/>
  <c r="N310" i="11"/>
  <c r="W306" i="11"/>
  <c r="N306" i="11"/>
  <c r="W302" i="11"/>
  <c r="N302" i="11"/>
  <c r="W298" i="11"/>
  <c r="N298" i="11"/>
  <c r="W294" i="11"/>
  <c r="N294" i="11"/>
  <c r="W290" i="11"/>
  <c r="N290" i="11"/>
  <c r="W286" i="11"/>
  <c r="N286" i="11"/>
  <c r="W282" i="11"/>
  <c r="N282" i="11"/>
  <c r="W278" i="11"/>
  <c r="N278" i="11"/>
  <c r="W274" i="11"/>
  <c r="N274" i="11"/>
  <c r="W270" i="11"/>
  <c r="N270" i="11"/>
  <c r="W266" i="11"/>
  <c r="N266" i="11"/>
  <c r="W262" i="11"/>
  <c r="N262" i="11"/>
  <c r="W258" i="11"/>
  <c r="N258" i="11"/>
  <c r="W254" i="11"/>
  <c r="N254" i="11"/>
  <c r="W250" i="11"/>
  <c r="N250" i="11"/>
  <c r="W246" i="11"/>
  <c r="N246" i="11"/>
  <c r="W242" i="11"/>
  <c r="N242" i="11"/>
  <c r="W238" i="11"/>
  <c r="N238" i="11"/>
  <c r="W234" i="11"/>
  <c r="N234" i="11"/>
  <c r="W230" i="11"/>
  <c r="N230" i="11"/>
  <c r="W226" i="11"/>
  <c r="N226" i="11"/>
  <c r="W222" i="11"/>
  <c r="N222" i="11"/>
  <c r="W218" i="11"/>
  <c r="N218" i="11"/>
  <c r="W214" i="11"/>
  <c r="N214" i="11"/>
  <c r="W210" i="11"/>
  <c r="N210" i="11"/>
  <c r="W206" i="11"/>
  <c r="N206" i="11"/>
  <c r="W202" i="11"/>
  <c r="N202" i="11"/>
  <c r="W198" i="11"/>
  <c r="N198" i="11"/>
  <c r="W194" i="11"/>
  <c r="N194" i="11"/>
  <c r="W190" i="11"/>
  <c r="N190" i="11"/>
  <c r="W186" i="11"/>
  <c r="N186" i="11"/>
  <c r="W182" i="11"/>
  <c r="N182" i="11"/>
  <c r="W178" i="11"/>
  <c r="N178" i="11"/>
  <c r="W174" i="11"/>
  <c r="N174" i="11"/>
  <c r="W170" i="11"/>
  <c r="N170" i="11"/>
  <c r="W166" i="11"/>
  <c r="N166" i="11"/>
  <c r="W162" i="11"/>
  <c r="N162" i="11"/>
  <c r="W158" i="11"/>
  <c r="N158" i="11"/>
  <c r="W154" i="11"/>
  <c r="N154" i="11"/>
  <c r="W150" i="11"/>
  <c r="N150" i="11"/>
  <c r="W146" i="11"/>
  <c r="N146" i="11"/>
  <c r="W142" i="11"/>
  <c r="N142" i="11"/>
  <c r="W138" i="11"/>
  <c r="N138" i="11"/>
  <c r="W134" i="11"/>
  <c r="N134" i="11"/>
  <c r="W130" i="11"/>
  <c r="N130" i="11"/>
  <c r="W126" i="11"/>
  <c r="N126" i="11"/>
  <c r="W122" i="11"/>
  <c r="N122" i="11"/>
  <c r="W118" i="11"/>
  <c r="N118" i="11"/>
  <c r="W114" i="11"/>
  <c r="N114" i="11"/>
  <c r="W110" i="11"/>
  <c r="N110" i="11"/>
  <c r="W106" i="11"/>
  <c r="N106" i="11"/>
  <c r="W102" i="11"/>
  <c r="N102" i="11"/>
  <c r="W98" i="11"/>
  <c r="N98" i="11"/>
  <c r="W94" i="11"/>
  <c r="N94" i="11"/>
  <c r="W90" i="11"/>
  <c r="N90" i="11"/>
  <c r="W86" i="11"/>
  <c r="N86" i="11"/>
  <c r="W82" i="11"/>
  <c r="N82" i="11"/>
  <c r="W78" i="11"/>
  <c r="N78" i="11"/>
  <c r="W74" i="11"/>
  <c r="N74" i="11"/>
  <c r="H75" i="11"/>
  <c r="H79" i="11"/>
  <c r="H83" i="11"/>
  <c r="H87" i="11"/>
  <c r="H91" i="11"/>
  <c r="H95" i="11"/>
  <c r="H99" i="11"/>
  <c r="H103" i="11"/>
  <c r="H107" i="11"/>
  <c r="H111" i="11"/>
  <c r="H115" i="11"/>
  <c r="H119" i="11"/>
  <c r="H123" i="11"/>
  <c r="H127" i="11"/>
  <c r="H131" i="11"/>
  <c r="H135" i="11"/>
  <c r="H139" i="11"/>
  <c r="H146" i="11"/>
  <c r="H154" i="11"/>
  <c r="H162" i="11"/>
  <c r="H170" i="11"/>
  <c r="H178" i="11"/>
  <c r="H186" i="11"/>
  <c r="H194" i="11"/>
  <c r="H202" i="11"/>
  <c r="H210" i="11"/>
  <c r="H218" i="11"/>
  <c r="H226" i="11"/>
  <c r="H234" i="11"/>
  <c r="H242" i="11"/>
  <c r="H250" i="11"/>
  <c r="H258" i="11"/>
  <c r="H266" i="11"/>
  <c r="H274" i="11"/>
  <c r="H282" i="11"/>
  <c r="H290" i="11"/>
  <c r="H298" i="11"/>
  <c r="H306" i="11"/>
  <c r="H314" i="11"/>
  <c r="H322" i="11"/>
  <c r="H330" i="11"/>
  <c r="H338" i="11"/>
  <c r="H346" i="11"/>
  <c r="H354" i="11"/>
  <c r="H362" i="11"/>
  <c r="H370" i="11"/>
  <c r="H378" i="11"/>
  <c r="H386" i="11"/>
  <c r="H394" i="11"/>
  <c r="H402" i="11"/>
  <c r="H410" i="11"/>
  <c r="H418" i="11"/>
  <c r="H426" i="11"/>
  <c r="H434" i="11"/>
  <c r="H442" i="11"/>
  <c r="H450" i="11"/>
  <c r="H458" i="11"/>
  <c r="H466" i="11"/>
  <c r="H474" i="11"/>
  <c r="H482" i="11"/>
  <c r="H490" i="11"/>
  <c r="H498" i="11"/>
  <c r="H506" i="11"/>
  <c r="V1022" i="11"/>
  <c r="M1022" i="11"/>
  <c r="V1006" i="11"/>
  <c r="M1006" i="11"/>
  <c r="V1002" i="11"/>
  <c r="M1002" i="11"/>
  <c r="V986" i="11"/>
  <c r="M986" i="11"/>
  <c r="V962" i="11"/>
  <c r="M962" i="11"/>
  <c r="V950" i="11"/>
  <c r="M950" i="11"/>
  <c r="V1029" i="11"/>
  <c r="M1029" i="11"/>
  <c r="V1017" i="11"/>
  <c r="M1017" i="11"/>
  <c r="V1005" i="11"/>
  <c r="M1005" i="11"/>
  <c r="V993" i="11"/>
  <c r="M993" i="11"/>
  <c r="V981" i="11"/>
  <c r="M981" i="11"/>
  <c r="V965" i="11"/>
  <c r="M965" i="11"/>
  <c r="V949" i="11"/>
  <c r="M949" i="11"/>
  <c r="V937" i="11"/>
  <c r="M937" i="11"/>
  <c r="V925" i="11"/>
  <c r="M925" i="11"/>
  <c r="V913" i="11"/>
  <c r="M913" i="11"/>
  <c r="V909" i="11"/>
  <c r="M909" i="11"/>
  <c r="V901" i="11"/>
  <c r="M901" i="11"/>
  <c r="V893" i="11"/>
  <c r="M893" i="11"/>
  <c r="V885" i="11"/>
  <c r="M885" i="11"/>
  <c r="V881" i="11"/>
  <c r="M881" i="11"/>
  <c r="V877" i="11"/>
  <c r="M877" i="11"/>
  <c r="V873" i="11"/>
  <c r="M873" i="11"/>
  <c r="V869" i="11"/>
  <c r="M869" i="11"/>
  <c r="V865" i="11"/>
  <c r="M865" i="11"/>
  <c r="V861" i="11"/>
  <c r="M861" i="11"/>
  <c r="V857" i="11"/>
  <c r="M857" i="11"/>
  <c r="V853" i="11"/>
  <c r="M853" i="11"/>
  <c r="V849" i="11"/>
  <c r="M849" i="11"/>
  <c r="V845" i="11"/>
  <c r="M845" i="11"/>
  <c r="V841" i="11"/>
  <c r="M841" i="11"/>
  <c r="V837" i="11"/>
  <c r="M837" i="11"/>
  <c r="V833" i="11"/>
  <c r="M833" i="11"/>
  <c r="V829" i="11"/>
  <c r="M829" i="11"/>
  <c r="V825" i="11"/>
  <c r="M825" i="11"/>
  <c r="V821" i="11"/>
  <c r="M821" i="11"/>
  <c r="V817" i="11"/>
  <c r="M817" i="11"/>
  <c r="V813" i="11"/>
  <c r="M813" i="11"/>
  <c r="V809" i="11"/>
  <c r="M809" i="11"/>
  <c r="V805" i="11"/>
  <c r="M805" i="11"/>
  <c r="V801" i="11"/>
  <c r="M801" i="11"/>
  <c r="V797" i="11"/>
  <c r="M797" i="11"/>
  <c r="V793" i="11"/>
  <c r="M793" i="11"/>
  <c r="V789" i="11"/>
  <c r="M789" i="11"/>
  <c r="V785" i="11"/>
  <c r="M785" i="11"/>
  <c r="V781" i="11"/>
  <c r="M781" i="11"/>
  <c r="V777" i="11"/>
  <c r="M777" i="11"/>
  <c r="V773" i="11"/>
  <c r="M773" i="11"/>
  <c r="V769" i="11"/>
  <c r="M769" i="11"/>
  <c r="V765" i="11"/>
  <c r="M765" i="11"/>
  <c r="V761" i="11"/>
  <c r="M761" i="11"/>
  <c r="V757" i="11"/>
  <c r="M757" i="11"/>
  <c r="V753" i="11"/>
  <c r="M753" i="11"/>
  <c r="V749" i="11"/>
  <c r="M749" i="11"/>
  <c r="V745" i="11"/>
  <c r="M745" i="11"/>
  <c r="V741" i="11"/>
  <c r="M741" i="11"/>
  <c r="V737" i="11"/>
  <c r="M737" i="11"/>
  <c r="V733" i="11"/>
  <c r="M733" i="11"/>
  <c r="V729" i="11"/>
  <c r="M729" i="11"/>
  <c r="V725" i="11"/>
  <c r="M725" i="11"/>
  <c r="V721" i="11"/>
  <c r="M721" i="11"/>
  <c r="V717" i="11"/>
  <c r="M717" i="11"/>
  <c r="V713" i="11"/>
  <c r="M713" i="11"/>
  <c r="V709" i="11"/>
  <c r="M709" i="11"/>
  <c r="V705" i="11"/>
  <c r="M705" i="11"/>
  <c r="V701" i="11"/>
  <c r="M701" i="11"/>
  <c r="V697" i="11"/>
  <c r="M697" i="11"/>
  <c r="V693" i="11"/>
  <c r="M693" i="11"/>
  <c r="V689" i="11"/>
  <c r="M689" i="11"/>
  <c r="V685" i="11"/>
  <c r="M685" i="11"/>
  <c r="V681" i="11"/>
  <c r="M681" i="11"/>
  <c r="V677" i="11"/>
  <c r="M677" i="11"/>
  <c r="V673" i="11"/>
  <c r="M673" i="11"/>
  <c r="V669" i="11"/>
  <c r="M669" i="11"/>
  <c r="V665" i="11"/>
  <c r="M665" i="11"/>
  <c r="V661" i="11"/>
  <c r="M661" i="11"/>
  <c r="V657" i="11"/>
  <c r="M657" i="11"/>
  <c r="V653" i="11"/>
  <c r="M653" i="11"/>
  <c r="V649" i="11"/>
  <c r="M649" i="11"/>
  <c r="V645" i="11"/>
  <c r="M645" i="11"/>
  <c r="V641" i="11"/>
  <c r="M641" i="11"/>
  <c r="V637" i="11"/>
  <c r="M637" i="11"/>
  <c r="V633" i="11"/>
  <c r="M633" i="11"/>
  <c r="V629" i="11"/>
  <c r="M629" i="11"/>
  <c r="V625" i="11"/>
  <c r="M625" i="11"/>
  <c r="V621" i="11"/>
  <c r="M621" i="11"/>
  <c r="V617" i="11"/>
  <c r="M617" i="11"/>
  <c r="V613" i="11"/>
  <c r="M613" i="11"/>
  <c r="V609" i="11"/>
  <c r="M609" i="11"/>
  <c r="V605" i="11"/>
  <c r="M605" i="11"/>
  <c r="V601" i="11"/>
  <c r="M601" i="11"/>
  <c r="V597" i="11"/>
  <c r="M597" i="11"/>
  <c r="V593" i="11"/>
  <c r="M593" i="11"/>
  <c r="V589" i="11"/>
  <c r="M589" i="11"/>
  <c r="V585" i="11"/>
  <c r="M585" i="11"/>
  <c r="V581" i="11"/>
  <c r="M581" i="11"/>
  <c r="V577" i="11"/>
  <c r="M577" i="11"/>
  <c r="V573" i="11"/>
  <c r="M573" i="11"/>
  <c r="V569" i="11"/>
  <c r="M569" i="11"/>
  <c r="V565" i="11"/>
  <c r="M565" i="11"/>
  <c r="V561" i="11"/>
  <c r="M561" i="11"/>
  <c r="V557" i="11"/>
  <c r="M557" i="11"/>
  <c r="V553" i="11"/>
  <c r="M553" i="11"/>
  <c r="V549" i="11"/>
  <c r="M549" i="11"/>
  <c r="V545" i="11"/>
  <c r="M545" i="11"/>
  <c r="V541" i="11"/>
  <c r="M541" i="11"/>
  <c r="V537" i="11"/>
  <c r="M537" i="11"/>
  <c r="V533" i="11"/>
  <c r="M533" i="11"/>
  <c r="V529" i="11"/>
  <c r="M529" i="11"/>
  <c r="V525" i="11"/>
  <c r="M525" i="11"/>
  <c r="V521" i="11"/>
  <c r="M521" i="11"/>
  <c r="V517" i="11"/>
  <c r="M517" i="11"/>
  <c r="V513" i="11"/>
  <c r="M513" i="11"/>
  <c r="V509" i="11"/>
  <c r="M509" i="11"/>
  <c r="V505" i="11"/>
  <c r="M505" i="11"/>
  <c r="V501" i="11"/>
  <c r="M501" i="11"/>
  <c r="V497" i="11"/>
  <c r="M497" i="11"/>
  <c r="V493" i="11"/>
  <c r="M493" i="11"/>
  <c r="V489" i="11"/>
  <c r="M489" i="11"/>
  <c r="V485" i="11"/>
  <c r="M485" i="11"/>
  <c r="V481" i="11"/>
  <c r="M481" i="11"/>
  <c r="V477" i="11"/>
  <c r="M477" i="11"/>
  <c r="V473" i="11"/>
  <c r="M473" i="11"/>
  <c r="V469" i="11"/>
  <c r="M469" i="11"/>
  <c r="V465" i="11"/>
  <c r="M465" i="11"/>
  <c r="V461" i="11"/>
  <c r="M461" i="11"/>
  <c r="V457" i="11"/>
  <c r="M457" i="11"/>
  <c r="V453" i="11"/>
  <c r="M453" i="11"/>
  <c r="V449" i="11"/>
  <c r="M449" i="11"/>
  <c r="V445" i="11"/>
  <c r="M445" i="11"/>
  <c r="V441" i="11"/>
  <c r="M441" i="11"/>
  <c r="V437" i="11"/>
  <c r="M437" i="11"/>
  <c r="V433" i="11"/>
  <c r="M433" i="11"/>
  <c r="V429" i="11"/>
  <c r="M429" i="11"/>
  <c r="V425" i="11"/>
  <c r="M425" i="11"/>
  <c r="V421" i="11"/>
  <c r="M421" i="11"/>
  <c r="V417" i="11"/>
  <c r="M417" i="11"/>
  <c r="V413" i="11"/>
  <c r="M413" i="11"/>
  <c r="V409" i="11"/>
  <c r="M409" i="11"/>
  <c r="V405" i="11"/>
  <c r="M405" i="11"/>
  <c r="V401" i="11"/>
  <c r="M401" i="11"/>
  <c r="V397" i="11"/>
  <c r="M397" i="11"/>
  <c r="V393" i="11"/>
  <c r="M393" i="11"/>
  <c r="V389" i="11"/>
  <c r="M389" i="11"/>
  <c r="V385" i="11"/>
  <c r="M385" i="11"/>
  <c r="V381" i="11"/>
  <c r="M381" i="11"/>
  <c r="V377" i="11"/>
  <c r="M377" i="11"/>
  <c r="V373" i="11"/>
  <c r="M373" i="11"/>
  <c r="V369" i="11"/>
  <c r="M369" i="11"/>
  <c r="V365" i="11"/>
  <c r="M365" i="11"/>
  <c r="V361" i="11"/>
  <c r="M361" i="11"/>
  <c r="V357" i="11"/>
  <c r="M357" i="11"/>
  <c r="V353" i="11"/>
  <c r="M353" i="11"/>
  <c r="V349" i="11"/>
  <c r="M349" i="11"/>
  <c r="V345" i="11"/>
  <c r="M345" i="11"/>
  <c r="V341" i="11"/>
  <c r="M341" i="11"/>
  <c r="V337" i="11"/>
  <c r="M337" i="11"/>
  <c r="V333" i="11"/>
  <c r="M333" i="11"/>
  <c r="V329" i="11"/>
  <c r="M329" i="11"/>
  <c r="V325" i="11"/>
  <c r="M325" i="11"/>
  <c r="V321" i="11"/>
  <c r="M321" i="11"/>
  <c r="V317" i="11"/>
  <c r="M317" i="11"/>
  <c r="V313" i="11"/>
  <c r="M313" i="11"/>
  <c r="V309" i="11"/>
  <c r="M309" i="11"/>
  <c r="V305" i="11"/>
  <c r="M305" i="11"/>
  <c r="V301" i="11"/>
  <c r="M301" i="11"/>
  <c r="V297" i="11"/>
  <c r="M297" i="11"/>
  <c r="V293" i="11"/>
  <c r="M293" i="11"/>
  <c r="V289" i="11"/>
  <c r="M289" i="11"/>
  <c r="V285" i="11"/>
  <c r="M285" i="11"/>
  <c r="V281" i="11"/>
  <c r="M281" i="11"/>
  <c r="V277" i="11"/>
  <c r="M277" i="11"/>
  <c r="V273" i="11"/>
  <c r="M273" i="11"/>
  <c r="V269" i="11"/>
  <c r="M269" i="11"/>
  <c r="V265" i="11"/>
  <c r="M265" i="11"/>
  <c r="V261" i="11"/>
  <c r="M261" i="11"/>
  <c r="V257" i="11"/>
  <c r="M257" i="11"/>
  <c r="V253" i="11"/>
  <c r="M253" i="11"/>
  <c r="V249" i="11"/>
  <c r="M249" i="11"/>
  <c r="V245" i="11"/>
  <c r="M245" i="11"/>
  <c r="V241" i="11"/>
  <c r="M241" i="11"/>
  <c r="V237" i="11"/>
  <c r="M237" i="11"/>
  <c r="V233" i="11"/>
  <c r="M233" i="11"/>
  <c r="V229" i="11"/>
  <c r="M229" i="11"/>
  <c r="V225" i="11"/>
  <c r="M225" i="11"/>
  <c r="V221" i="11"/>
  <c r="M221" i="11"/>
  <c r="V217" i="11"/>
  <c r="M217" i="11"/>
  <c r="V213" i="11"/>
  <c r="M213" i="11"/>
  <c r="V209" i="11"/>
  <c r="M209" i="11"/>
  <c r="V205" i="11"/>
  <c r="M205" i="11"/>
  <c r="V201" i="11"/>
  <c r="M201" i="11"/>
  <c r="V197" i="11"/>
  <c r="M197" i="11"/>
  <c r="V193" i="11"/>
  <c r="M193" i="11"/>
  <c r="V189" i="11"/>
  <c r="M189" i="11"/>
  <c r="V185" i="11"/>
  <c r="M185" i="11"/>
  <c r="V181" i="11"/>
  <c r="M181" i="11"/>
  <c r="V177" i="11"/>
  <c r="M177" i="11"/>
  <c r="V173" i="11"/>
  <c r="M173" i="11"/>
  <c r="V169" i="11"/>
  <c r="M169" i="11"/>
  <c r="V165" i="11"/>
  <c r="M165" i="11"/>
  <c r="V161" i="11"/>
  <c r="M161" i="11"/>
  <c r="V157" i="11"/>
  <c r="M157" i="11"/>
  <c r="V153" i="11"/>
  <c r="M153" i="11"/>
  <c r="V149" i="11"/>
  <c r="M149" i="11"/>
  <c r="V145" i="11"/>
  <c r="M145" i="11"/>
  <c r="V141" i="11"/>
  <c r="M141" i="11"/>
  <c r="V137" i="11"/>
  <c r="M137" i="11"/>
  <c r="V133" i="11"/>
  <c r="M133" i="11"/>
  <c r="V129" i="11"/>
  <c r="M129" i="11"/>
  <c r="V125" i="11"/>
  <c r="M125" i="11"/>
  <c r="V121" i="11"/>
  <c r="M121" i="11"/>
  <c r="V117" i="11"/>
  <c r="M117" i="11"/>
  <c r="V113" i="11"/>
  <c r="M113" i="11"/>
  <c r="V109" i="11"/>
  <c r="M109" i="11"/>
  <c r="V105" i="11"/>
  <c r="M105" i="11"/>
  <c r="V101" i="11"/>
  <c r="M101" i="11"/>
  <c r="V97" i="11"/>
  <c r="M97" i="11"/>
  <c r="V93" i="11"/>
  <c r="M93" i="11"/>
  <c r="V89" i="11"/>
  <c r="M89" i="11"/>
  <c r="V85" i="11"/>
  <c r="M85" i="11"/>
  <c r="V81" i="11"/>
  <c r="M81" i="11"/>
  <c r="W1033" i="11"/>
  <c r="N1033" i="11"/>
  <c r="H1033" i="11"/>
  <c r="W1029" i="11"/>
  <c r="N1029" i="11"/>
  <c r="H1029" i="11"/>
  <c r="W1025" i="11"/>
  <c r="N1025" i="11"/>
  <c r="H1025" i="11"/>
  <c r="W1021" i="11"/>
  <c r="N1021" i="11"/>
  <c r="H1021" i="11"/>
  <c r="W1017" i="11"/>
  <c r="N1017" i="11"/>
  <c r="H1017" i="11"/>
  <c r="W1013" i="11"/>
  <c r="N1013" i="11"/>
  <c r="H1013" i="11"/>
  <c r="W1009" i="11"/>
  <c r="N1009" i="11"/>
  <c r="H1009" i="11"/>
  <c r="W1005" i="11"/>
  <c r="N1005" i="11"/>
  <c r="H1005" i="11"/>
  <c r="W1001" i="11"/>
  <c r="N1001" i="11"/>
  <c r="H1001" i="11"/>
  <c r="W997" i="11"/>
  <c r="N997" i="11"/>
  <c r="H997" i="11"/>
  <c r="W993" i="11"/>
  <c r="N993" i="11"/>
  <c r="H993" i="11"/>
  <c r="W989" i="11"/>
  <c r="N989" i="11"/>
  <c r="H989" i="11"/>
  <c r="W985" i="11"/>
  <c r="N985" i="11"/>
  <c r="H985" i="11"/>
  <c r="W981" i="11"/>
  <c r="N981" i="11"/>
  <c r="H981" i="11"/>
  <c r="W977" i="11"/>
  <c r="N977" i="11"/>
  <c r="H977" i="11"/>
  <c r="W973" i="11"/>
  <c r="N973" i="11"/>
  <c r="H973" i="11"/>
  <c r="W969" i="11"/>
  <c r="N969" i="11"/>
  <c r="H969" i="11"/>
  <c r="W965" i="11"/>
  <c r="N965" i="11"/>
  <c r="H965" i="11"/>
  <c r="W961" i="11"/>
  <c r="N961" i="11"/>
  <c r="H961" i="11"/>
  <c r="W957" i="11"/>
  <c r="N957" i="11"/>
  <c r="H957" i="11"/>
  <c r="W953" i="11"/>
  <c r="N953" i="11"/>
  <c r="H953" i="11"/>
  <c r="W949" i="11"/>
  <c r="N949" i="11"/>
  <c r="H949" i="11"/>
  <c r="W945" i="11"/>
  <c r="N945" i="11"/>
  <c r="H945" i="11"/>
  <c r="W941" i="11"/>
  <c r="N941" i="11"/>
  <c r="H941" i="11"/>
  <c r="W937" i="11"/>
  <c r="N937" i="11"/>
  <c r="H937" i="11"/>
  <c r="W933" i="11"/>
  <c r="N933" i="11"/>
  <c r="H933" i="11"/>
  <c r="W929" i="11"/>
  <c r="N929" i="11"/>
  <c r="H929" i="11"/>
  <c r="W925" i="11"/>
  <c r="N925" i="11"/>
  <c r="H925" i="11"/>
  <c r="W921" i="11"/>
  <c r="N921" i="11"/>
  <c r="H921" i="11"/>
  <c r="W917" i="11"/>
  <c r="N917" i="11"/>
  <c r="H917" i="11"/>
  <c r="W913" i="11"/>
  <c r="N913" i="11"/>
  <c r="H913" i="11"/>
  <c r="W909" i="11"/>
  <c r="N909" i="11"/>
  <c r="H909" i="11"/>
  <c r="W905" i="11"/>
  <c r="N905" i="11"/>
  <c r="H905" i="11"/>
  <c r="W901" i="11"/>
  <c r="N901" i="11"/>
  <c r="H901" i="11"/>
  <c r="W897" i="11"/>
  <c r="N897" i="11"/>
  <c r="H897" i="11"/>
  <c r="W893" i="11"/>
  <c r="N893" i="11"/>
  <c r="H893" i="11"/>
  <c r="W889" i="11"/>
  <c r="N889" i="11"/>
  <c r="H889" i="11"/>
  <c r="W885" i="11"/>
  <c r="N885" i="11"/>
  <c r="H885" i="11"/>
  <c r="W881" i="11"/>
  <c r="N881" i="11"/>
  <c r="H881" i="11"/>
  <c r="W877" i="11"/>
  <c r="N877" i="11"/>
  <c r="H877" i="11"/>
  <c r="W873" i="11"/>
  <c r="N873" i="11"/>
  <c r="H873" i="11"/>
  <c r="W869" i="11"/>
  <c r="N869" i="11"/>
  <c r="H869" i="11"/>
  <c r="W865" i="11"/>
  <c r="N865" i="11"/>
  <c r="H865" i="11"/>
  <c r="W861" i="11"/>
  <c r="N861" i="11"/>
  <c r="H861" i="11"/>
  <c r="W857" i="11"/>
  <c r="N857" i="11"/>
  <c r="H857" i="11"/>
  <c r="W853" i="11"/>
  <c r="N853" i="11"/>
  <c r="H853" i="11"/>
  <c r="W849" i="11"/>
  <c r="N849" i="11"/>
  <c r="H849" i="11"/>
  <c r="W845" i="11"/>
  <c r="N845" i="11"/>
  <c r="H845" i="11"/>
  <c r="W841" i="11"/>
  <c r="N841" i="11"/>
  <c r="H841" i="11"/>
  <c r="W837" i="11"/>
  <c r="N837" i="11"/>
  <c r="H837" i="11"/>
  <c r="W833" i="11"/>
  <c r="N833" i="11"/>
  <c r="H833" i="11"/>
  <c r="W829" i="11"/>
  <c r="N829" i="11"/>
  <c r="H829" i="11"/>
  <c r="W825" i="11"/>
  <c r="N825" i="11"/>
  <c r="H825" i="11"/>
  <c r="W821" i="11"/>
  <c r="N821" i="11"/>
  <c r="H821" i="11"/>
  <c r="W817" i="11"/>
  <c r="N817" i="11"/>
  <c r="H817" i="11"/>
  <c r="W813" i="11"/>
  <c r="N813" i="11"/>
  <c r="H813" i="11"/>
  <c r="W809" i="11"/>
  <c r="N809" i="11"/>
  <c r="H809" i="11"/>
  <c r="W805" i="11"/>
  <c r="N805" i="11"/>
  <c r="H805" i="11"/>
  <c r="W801" i="11"/>
  <c r="N801" i="11"/>
  <c r="H801" i="11"/>
  <c r="W797" i="11"/>
  <c r="N797" i="11"/>
  <c r="H797" i="11"/>
  <c r="W793" i="11"/>
  <c r="N793" i="11"/>
  <c r="H793" i="11"/>
  <c r="W789" i="11"/>
  <c r="N789" i="11"/>
  <c r="H789" i="11"/>
  <c r="W785" i="11"/>
  <c r="N785" i="11"/>
  <c r="H785" i="11"/>
  <c r="W781" i="11"/>
  <c r="N781" i="11"/>
  <c r="H781" i="11"/>
  <c r="W777" i="11"/>
  <c r="N777" i="11"/>
  <c r="H777" i="11"/>
  <c r="W773" i="11"/>
  <c r="N773" i="11"/>
  <c r="H773" i="11"/>
  <c r="W769" i="11"/>
  <c r="N769" i="11"/>
  <c r="H769" i="11"/>
  <c r="W765" i="11"/>
  <c r="N765" i="11"/>
  <c r="H765" i="11"/>
  <c r="W761" i="11"/>
  <c r="N761" i="11"/>
  <c r="H761" i="11"/>
  <c r="W757" i="11"/>
  <c r="N757" i="11"/>
  <c r="H757" i="11"/>
  <c r="W753" i="11"/>
  <c r="N753" i="11"/>
  <c r="H753" i="11"/>
  <c r="W749" i="11"/>
  <c r="N749" i="11"/>
  <c r="H749" i="11"/>
  <c r="W745" i="11"/>
  <c r="N745" i="11"/>
  <c r="H745" i="11"/>
  <c r="W741" i="11"/>
  <c r="N741" i="11"/>
  <c r="H741" i="11"/>
  <c r="W737" i="11"/>
  <c r="N737" i="11"/>
  <c r="H737" i="11"/>
  <c r="W733" i="11"/>
  <c r="N733" i="11"/>
  <c r="H733" i="11"/>
  <c r="W729" i="11"/>
  <c r="N729" i="11"/>
  <c r="H729" i="11"/>
  <c r="W725" i="11"/>
  <c r="N725" i="11"/>
  <c r="H725" i="11"/>
  <c r="W721" i="11"/>
  <c r="N721" i="11"/>
  <c r="H721" i="11"/>
  <c r="W717" i="11"/>
  <c r="N717" i="11"/>
  <c r="H717" i="11"/>
  <c r="W713" i="11"/>
  <c r="N713" i="11"/>
  <c r="H713" i="11"/>
  <c r="W709" i="11"/>
  <c r="N709" i="11"/>
  <c r="H709" i="11"/>
  <c r="W705" i="11"/>
  <c r="N705" i="11"/>
  <c r="H705" i="11"/>
  <c r="W701" i="11"/>
  <c r="N701" i="11"/>
  <c r="H701" i="11"/>
  <c r="W697" i="11"/>
  <c r="N697" i="11"/>
  <c r="H697" i="11"/>
  <c r="W693" i="11"/>
  <c r="N693" i="11"/>
  <c r="H693" i="11"/>
  <c r="W689" i="11"/>
  <c r="N689" i="11"/>
  <c r="H689" i="11"/>
  <c r="W685" i="11"/>
  <c r="N685" i="11"/>
  <c r="H685" i="11"/>
  <c r="W681" i="11"/>
  <c r="N681" i="11"/>
  <c r="H681" i="11"/>
  <c r="W677" i="11"/>
  <c r="N677" i="11"/>
  <c r="H677" i="11"/>
  <c r="W673" i="11"/>
  <c r="N673" i="11"/>
  <c r="H673" i="11"/>
  <c r="W669" i="11"/>
  <c r="N669" i="11"/>
  <c r="H669" i="11"/>
  <c r="W665" i="11"/>
  <c r="N665" i="11"/>
  <c r="H665" i="11"/>
  <c r="W661" i="11"/>
  <c r="N661" i="11"/>
  <c r="H661" i="11"/>
  <c r="W657" i="11"/>
  <c r="N657" i="11"/>
  <c r="H657" i="11"/>
  <c r="W653" i="11"/>
  <c r="N653" i="11"/>
  <c r="H653" i="11"/>
  <c r="W649" i="11"/>
  <c r="N649" i="11"/>
  <c r="H649" i="11"/>
  <c r="W645" i="11"/>
  <c r="N645" i="11"/>
  <c r="H645" i="11"/>
  <c r="W641" i="11"/>
  <c r="N641" i="11"/>
  <c r="H641" i="11"/>
  <c r="W637" i="11"/>
  <c r="N637" i="11"/>
  <c r="H637" i="11"/>
  <c r="W633" i="11"/>
  <c r="N633" i="11"/>
  <c r="H633" i="11"/>
  <c r="W629" i="11"/>
  <c r="N629" i="11"/>
  <c r="H629" i="11"/>
  <c r="W625" i="11"/>
  <c r="N625" i="11"/>
  <c r="H625" i="11"/>
  <c r="W621" i="11"/>
  <c r="N621" i="11"/>
  <c r="H621" i="11"/>
  <c r="W617" i="11"/>
  <c r="N617" i="11"/>
  <c r="H617" i="11"/>
  <c r="W613" i="11"/>
  <c r="N613" i="11"/>
  <c r="H613" i="11"/>
  <c r="W609" i="11"/>
  <c r="N609" i="11"/>
  <c r="H609" i="11"/>
  <c r="W605" i="11"/>
  <c r="N605" i="11"/>
  <c r="H605" i="11"/>
  <c r="W601" i="11"/>
  <c r="N601" i="11"/>
  <c r="H601" i="11"/>
  <c r="W597" i="11"/>
  <c r="N597" i="11"/>
  <c r="H597" i="11"/>
  <c r="W593" i="11"/>
  <c r="N593" i="11"/>
  <c r="H593" i="11"/>
  <c r="W589" i="11"/>
  <c r="N589" i="11"/>
  <c r="H589" i="11"/>
  <c r="W585" i="11"/>
  <c r="N585" i="11"/>
  <c r="H585" i="11"/>
  <c r="W581" i="11"/>
  <c r="N581" i="11"/>
  <c r="H581" i="11"/>
  <c r="W577" i="11"/>
  <c r="N577" i="11"/>
  <c r="H577" i="11"/>
  <c r="W573" i="11"/>
  <c r="N573" i="11"/>
  <c r="H573" i="11"/>
  <c r="W569" i="11"/>
  <c r="N569" i="11"/>
  <c r="H569" i="11"/>
  <c r="W565" i="11"/>
  <c r="N565" i="11"/>
  <c r="H565" i="11"/>
  <c r="W561" i="11"/>
  <c r="N561" i="11"/>
  <c r="H561" i="11"/>
  <c r="W557" i="11"/>
  <c r="N557" i="11"/>
  <c r="H557" i="11"/>
  <c r="W553" i="11"/>
  <c r="N553" i="11"/>
  <c r="H553" i="11"/>
  <c r="W549" i="11"/>
  <c r="N549" i="11"/>
  <c r="H549" i="11"/>
  <c r="W545" i="11"/>
  <c r="N545" i="11"/>
  <c r="H545" i="11"/>
  <c r="W541" i="11"/>
  <c r="N541" i="11"/>
  <c r="H541" i="11"/>
  <c r="W537" i="11"/>
  <c r="N537" i="11"/>
  <c r="H537" i="11"/>
  <c r="W533" i="11"/>
  <c r="N533" i="11"/>
  <c r="H533" i="11"/>
  <c r="W529" i="11"/>
  <c r="N529" i="11"/>
  <c r="H529" i="11"/>
  <c r="W525" i="11"/>
  <c r="N525" i="11"/>
  <c r="H525" i="11"/>
  <c r="W521" i="11"/>
  <c r="N521" i="11"/>
  <c r="H521" i="11"/>
  <c r="W517" i="11"/>
  <c r="N517" i="11"/>
  <c r="H517" i="11"/>
  <c r="W513" i="11"/>
  <c r="N513" i="11"/>
  <c r="H513" i="11"/>
  <c r="W509" i="11"/>
  <c r="N509" i="11"/>
  <c r="H509" i="11"/>
  <c r="W505" i="11"/>
  <c r="N505" i="11"/>
  <c r="H505" i="11"/>
  <c r="W501" i="11"/>
  <c r="N501" i="11"/>
  <c r="H501" i="11"/>
  <c r="W497" i="11"/>
  <c r="N497" i="11"/>
  <c r="H497" i="11"/>
  <c r="W493" i="11"/>
  <c r="N493" i="11"/>
  <c r="H493" i="11"/>
  <c r="W489" i="11"/>
  <c r="N489" i="11"/>
  <c r="H489" i="11"/>
  <c r="W485" i="11"/>
  <c r="N485" i="11"/>
  <c r="H485" i="11"/>
  <c r="W481" i="11"/>
  <c r="N481" i="11"/>
  <c r="H481" i="11"/>
  <c r="W477" i="11"/>
  <c r="N477" i="11"/>
  <c r="H477" i="11"/>
  <c r="W473" i="11"/>
  <c r="N473" i="11"/>
  <c r="H473" i="11"/>
  <c r="W469" i="11"/>
  <c r="N469" i="11"/>
  <c r="H469" i="11"/>
  <c r="W465" i="11"/>
  <c r="N465" i="11"/>
  <c r="H465" i="11"/>
  <c r="W461" i="11"/>
  <c r="N461" i="11"/>
  <c r="H461" i="11"/>
  <c r="W457" i="11"/>
  <c r="N457" i="11"/>
  <c r="H457" i="11"/>
  <c r="W453" i="11"/>
  <c r="N453" i="11"/>
  <c r="H453" i="11"/>
  <c r="W449" i="11"/>
  <c r="N449" i="11"/>
  <c r="H449" i="11"/>
  <c r="W445" i="11"/>
  <c r="N445" i="11"/>
  <c r="H445" i="11"/>
  <c r="W441" i="11"/>
  <c r="N441" i="11"/>
  <c r="H441" i="11"/>
  <c r="W437" i="11"/>
  <c r="N437" i="11"/>
  <c r="H437" i="11"/>
  <c r="W433" i="11"/>
  <c r="N433" i="11"/>
  <c r="H433" i="11"/>
  <c r="W429" i="11"/>
  <c r="N429" i="11"/>
  <c r="H429" i="11"/>
  <c r="W425" i="11"/>
  <c r="N425" i="11"/>
  <c r="H425" i="11"/>
  <c r="W421" i="11"/>
  <c r="N421" i="11"/>
  <c r="H421" i="11"/>
  <c r="W417" i="11"/>
  <c r="N417" i="11"/>
  <c r="H417" i="11"/>
  <c r="W413" i="11"/>
  <c r="N413" i="11"/>
  <c r="H413" i="11"/>
  <c r="W409" i="11"/>
  <c r="N409" i="11"/>
  <c r="H409" i="11"/>
  <c r="W405" i="11"/>
  <c r="N405" i="11"/>
  <c r="H405" i="11"/>
  <c r="W401" i="11"/>
  <c r="N401" i="11"/>
  <c r="H401" i="11"/>
  <c r="W397" i="11"/>
  <c r="N397" i="11"/>
  <c r="H397" i="11"/>
  <c r="W393" i="11"/>
  <c r="N393" i="11"/>
  <c r="H393" i="11"/>
  <c r="W389" i="11"/>
  <c r="N389" i="11"/>
  <c r="H389" i="11"/>
  <c r="W385" i="11"/>
  <c r="N385" i="11"/>
  <c r="H385" i="11"/>
  <c r="W381" i="11"/>
  <c r="N381" i="11"/>
  <c r="H381" i="11"/>
  <c r="W377" i="11"/>
  <c r="N377" i="11"/>
  <c r="H377" i="11"/>
  <c r="W373" i="11"/>
  <c r="N373" i="11"/>
  <c r="H373" i="11"/>
  <c r="W369" i="11"/>
  <c r="N369" i="11"/>
  <c r="H369" i="11"/>
  <c r="W365" i="11"/>
  <c r="N365" i="11"/>
  <c r="H365" i="11"/>
  <c r="W361" i="11"/>
  <c r="N361" i="11"/>
  <c r="H361" i="11"/>
  <c r="W357" i="11"/>
  <c r="N357" i="11"/>
  <c r="H357" i="11"/>
  <c r="W353" i="11"/>
  <c r="N353" i="11"/>
  <c r="H353" i="11"/>
  <c r="W349" i="11"/>
  <c r="N349" i="11"/>
  <c r="H349" i="11"/>
  <c r="W345" i="11"/>
  <c r="N345" i="11"/>
  <c r="H345" i="11"/>
  <c r="W341" i="11"/>
  <c r="N341" i="11"/>
  <c r="H341" i="11"/>
  <c r="W337" i="11"/>
  <c r="N337" i="11"/>
  <c r="H337" i="11"/>
  <c r="W333" i="11"/>
  <c r="N333" i="11"/>
  <c r="H333" i="11"/>
  <c r="W329" i="11"/>
  <c r="N329" i="11"/>
  <c r="H329" i="11"/>
  <c r="W325" i="11"/>
  <c r="N325" i="11"/>
  <c r="H325" i="11"/>
  <c r="W321" i="11"/>
  <c r="N321" i="11"/>
  <c r="H321" i="11"/>
  <c r="W317" i="11"/>
  <c r="N317" i="11"/>
  <c r="H317" i="11"/>
  <c r="W313" i="11"/>
  <c r="N313" i="11"/>
  <c r="H313" i="11"/>
  <c r="W309" i="11"/>
  <c r="N309" i="11"/>
  <c r="H309" i="11"/>
  <c r="W305" i="11"/>
  <c r="N305" i="11"/>
  <c r="H305" i="11"/>
  <c r="W301" i="11"/>
  <c r="N301" i="11"/>
  <c r="H301" i="11"/>
  <c r="W297" i="11"/>
  <c r="N297" i="11"/>
  <c r="H297" i="11"/>
  <c r="W293" i="11"/>
  <c r="N293" i="11"/>
  <c r="H293" i="11"/>
  <c r="W289" i="11"/>
  <c r="N289" i="11"/>
  <c r="H289" i="11"/>
  <c r="W285" i="11"/>
  <c r="N285" i="11"/>
  <c r="H285" i="11"/>
  <c r="W281" i="11"/>
  <c r="N281" i="11"/>
  <c r="H281" i="11"/>
  <c r="W277" i="11"/>
  <c r="N277" i="11"/>
  <c r="H277" i="11"/>
  <c r="W273" i="11"/>
  <c r="N273" i="11"/>
  <c r="H273" i="11"/>
  <c r="W269" i="11"/>
  <c r="N269" i="11"/>
  <c r="H269" i="11"/>
  <c r="W265" i="11"/>
  <c r="N265" i="11"/>
  <c r="H265" i="11"/>
  <c r="W261" i="11"/>
  <c r="N261" i="11"/>
  <c r="H261" i="11"/>
  <c r="W257" i="11"/>
  <c r="N257" i="11"/>
  <c r="H257" i="11"/>
  <c r="W253" i="11"/>
  <c r="N253" i="11"/>
  <c r="H253" i="11"/>
  <c r="W249" i="11"/>
  <c r="N249" i="11"/>
  <c r="H249" i="11"/>
  <c r="W245" i="11"/>
  <c r="N245" i="11"/>
  <c r="H245" i="11"/>
  <c r="W241" i="11"/>
  <c r="N241" i="11"/>
  <c r="H241" i="11"/>
  <c r="W237" i="11"/>
  <c r="N237" i="11"/>
  <c r="H237" i="11"/>
  <c r="W233" i="11"/>
  <c r="N233" i="11"/>
  <c r="H233" i="11"/>
  <c r="W229" i="11"/>
  <c r="N229" i="11"/>
  <c r="H229" i="11"/>
  <c r="W225" i="11"/>
  <c r="N225" i="11"/>
  <c r="H225" i="11"/>
  <c r="W221" i="11"/>
  <c r="N221" i="11"/>
  <c r="H221" i="11"/>
  <c r="W217" i="11"/>
  <c r="N217" i="11"/>
  <c r="H217" i="11"/>
  <c r="W213" i="11"/>
  <c r="N213" i="11"/>
  <c r="H213" i="11"/>
  <c r="W209" i="11"/>
  <c r="N209" i="11"/>
  <c r="H209" i="11"/>
  <c r="W205" i="11"/>
  <c r="N205" i="11"/>
  <c r="H205" i="11"/>
  <c r="W201" i="11"/>
  <c r="N201" i="11"/>
  <c r="H201" i="11"/>
  <c r="W197" i="11"/>
  <c r="N197" i="11"/>
  <c r="H197" i="11"/>
  <c r="W193" i="11"/>
  <c r="N193" i="11"/>
  <c r="H193" i="11"/>
  <c r="W189" i="11"/>
  <c r="N189" i="11"/>
  <c r="H189" i="11"/>
  <c r="W185" i="11"/>
  <c r="N185" i="11"/>
  <c r="H185" i="11"/>
  <c r="W181" i="11"/>
  <c r="N181" i="11"/>
  <c r="H181" i="11"/>
  <c r="W177" i="11"/>
  <c r="N177" i="11"/>
  <c r="H177" i="11"/>
  <c r="W173" i="11"/>
  <c r="N173" i="11"/>
  <c r="H173" i="11"/>
  <c r="W169" i="11"/>
  <c r="N169" i="11"/>
  <c r="H169" i="11"/>
  <c r="W165" i="11"/>
  <c r="N165" i="11"/>
  <c r="H165" i="11"/>
  <c r="W161" i="11"/>
  <c r="N161" i="11"/>
  <c r="H161" i="11"/>
  <c r="W157" i="11"/>
  <c r="N157" i="11"/>
  <c r="H157" i="11"/>
  <c r="W153" i="11"/>
  <c r="N153" i="11"/>
  <c r="H153" i="11"/>
  <c r="W149" i="11"/>
  <c r="N149" i="11"/>
  <c r="H149" i="11"/>
  <c r="W145" i="11"/>
  <c r="N145" i="11"/>
  <c r="H145" i="11"/>
  <c r="W141" i="11"/>
  <c r="N141" i="11"/>
  <c r="W137" i="11"/>
  <c r="N137" i="11"/>
  <c r="W133" i="11"/>
  <c r="N133" i="11"/>
  <c r="W129" i="11"/>
  <c r="N129" i="11"/>
  <c r="W125" i="11"/>
  <c r="N125" i="11"/>
  <c r="W121" i="11"/>
  <c r="N121" i="11"/>
  <c r="W117" i="11"/>
  <c r="N117" i="11"/>
  <c r="W113" i="11"/>
  <c r="N113" i="11"/>
  <c r="W109" i="11"/>
  <c r="N109" i="11"/>
  <c r="W105" i="11"/>
  <c r="N105" i="11"/>
  <c r="W101" i="11"/>
  <c r="N101" i="11"/>
  <c r="W97" i="11"/>
  <c r="N97" i="11"/>
  <c r="W93" i="11"/>
  <c r="N93" i="11"/>
  <c r="W89" i="11"/>
  <c r="N89" i="11"/>
  <c r="W85" i="11"/>
  <c r="N85" i="11"/>
  <c r="W81" i="11"/>
  <c r="N81" i="11"/>
  <c r="W77" i="11"/>
  <c r="N77" i="11"/>
  <c r="H141" i="11"/>
  <c r="H147" i="11"/>
  <c r="H155" i="11"/>
  <c r="H163" i="11"/>
  <c r="H171" i="11"/>
  <c r="H179" i="11"/>
  <c r="H187" i="11"/>
  <c r="H195" i="11"/>
  <c r="H203" i="11"/>
  <c r="H211" i="11"/>
  <c r="H219" i="11"/>
  <c r="H227" i="11"/>
  <c r="H235" i="11"/>
  <c r="H243" i="11"/>
  <c r="H251" i="11"/>
  <c r="H259" i="11"/>
  <c r="H267" i="11"/>
  <c r="H275" i="11"/>
  <c r="H283" i="11"/>
  <c r="H291" i="11"/>
  <c r="H299" i="11"/>
  <c r="H307" i="11"/>
  <c r="H315" i="11"/>
  <c r="H323" i="11"/>
  <c r="H331" i="11"/>
  <c r="H339" i="11"/>
  <c r="H347" i="11"/>
  <c r="H355" i="11"/>
  <c r="H363" i="11"/>
  <c r="H371" i="11"/>
  <c r="H379" i="11"/>
  <c r="H387" i="11"/>
  <c r="H395" i="11"/>
  <c r="H403" i="11"/>
  <c r="H411" i="11"/>
  <c r="H419" i="11"/>
  <c r="H427" i="11"/>
  <c r="H435" i="11"/>
  <c r="H443" i="11"/>
  <c r="H451" i="11"/>
  <c r="H459" i="11"/>
  <c r="H467" i="11"/>
  <c r="H475" i="11"/>
  <c r="H483" i="11"/>
  <c r="H491" i="11"/>
  <c r="H499" i="11"/>
  <c r="H510" i="11"/>
  <c r="V1026" i="11"/>
  <c r="M1026" i="11"/>
  <c r="V1010" i="11"/>
  <c r="M1010" i="11"/>
  <c r="V990" i="11"/>
  <c r="M990" i="11"/>
  <c r="V974" i="11"/>
  <c r="M974" i="11"/>
  <c r="V958" i="11"/>
  <c r="M958" i="11"/>
  <c r="V938" i="11"/>
  <c r="M938" i="11"/>
  <c r="V1025" i="11"/>
  <c r="M1025" i="11"/>
  <c r="V1013" i="11"/>
  <c r="M1013" i="11"/>
  <c r="V1001" i="11"/>
  <c r="M1001" i="11"/>
  <c r="V989" i="11"/>
  <c r="M989" i="11"/>
  <c r="V977" i="11"/>
  <c r="M977" i="11"/>
  <c r="V969" i="11"/>
  <c r="M969" i="11"/>
  <c r="V957" i="11"/>
  <c r="M957" i="11"/>
  <c r="V945" i="11"/>
  <c r="M945" i="11"/>
  <c r="V929" i="11"/>
  <c r="M929" i="11"/>
  <c r="V917" i="11"/>
  <c r="M917" i="11"/>
  <c r="V905" i="11"/>
  <c r="M905" i="11"/>
  <c r="V889" i="11"/>
  <c r="M889" i="11"/>
  <c r="V1028" i="11"/>
  <c r="M1028" i="11"/>
  <c r="V1020" i="11"/>
  <c r="M1020" i="11"/>
  <c r="V1012" i="11"/>
  <c r="M1012" i="11"/>
  <c r="V1004" i="11"/>
  <c r="M1004" i="11"/>
  <c r="V996" i="11"/>
  <c r="M996" i="11"/>
  <c r="V988" i="11"/>
  <c r="M988" i="11"/>
  <c r="V980" i="11"/>
  <c r="M980" i="11"/>
  <c r="V972" i="11"/>
  <c r="M972" i="11"/>
  <c r="V964" i="11"/>
  <c r="M964" i="11"/>
  <c r="V956" i="11"/>
  <c r="M956" i="11"/>
  <c r="V948" i="11"/>
  <c r="M948" i="11"/>
  <c r="V944" i="11"/>
  <c r="M944" i="11"/>
  <c r="V936" i="11"/>
  <c r="M936" i="11"/>
  <c r="V928" i="11"/>
  <c r="M928" i="11"/>
  <c r="V920" i="11"/>
  <c r="M920" i="11"/>
  <c r="V912" i="11"/>
  <c r="M912" i="11"/>
  <c r="V908" i="11"/>
  <c r="M908" i="11"/>
  <c r="V904" i="11"/>
  <c r="M904" i="11"/>
  <c r="V900" i="11"/>
  <c r="M900" i="11"/>
  <c r="V896" i="11"/>
  <c r="M896" i="11"/>
  <c r="V892" i="11"/>
  <c r="M892" i="11"/>
  <c r="V888" i="11"/>
  <c r="M888" i="11"/>
  <c r="V884" i="11"/>
  <c r="M884" i="11"/>
  <c r="V880" i="11"/>
  <c r="M880" i="11"/>
  <c r="V876" i="11"/>
  <c r="M876" i="11"/>
  <c r="V872" i="11"/>
  <c r="M872" i="11"/>
  <c r="V868" i="11"/>
  <c r="M868" i="11"/>
  <c r="V864" i="11"/>
  <c r="M864" i="11"/>
  <c r="V860" i="11"/>
  <c r="M860" i="11"/>
  <c r="V856" i="11"/>
  <c r="M856" i="11"/>
  <c r="V852" i="11"/>
  <c r="M852" i="11"/>
  <c r="V848" i="11"/>
  <c r="M848" i="11"/>
  <c r="V844" i="11"/>
  <c r="M844" i="11"/>
  <c r="V840" i="11"/>
  <c r="M840" i="11"/>
  <c r="V836" i="11"/>
  <c r="M836" i="11"/>
  <c r="V832" i="11"/>
  <c r="M832" i="11"/>
  <c r="V828" i="11"/>
  <c r="M828" i="11"/>
  <c r="V824" i="11"/>
  <c r="M824" i="11"/>
  <c r="V820" i="11"/>
  <c r="M820" i="11"/>
  <c r="V816" i="11"/>
  <c r="M816" i="11"/>
  <c r="V812" i="11"/>
  <c r="M812" i="11"/>
  <c r="V808" i="11"/>
  <c r="M808" i="11"/>
  <c r="V804" i="11"/>
  <c r="M804" i="11"/>
  <c r="V800" i="11"/>
  <c r="M800" i="11"/>
  <c r="V796" i="11"/>
  <c r="M796" i="11"/>
  <c r="V792" i="11"/>
  <c r="M792" i="11"/>
  <c r="V788" i="11"/>
  <c r="M788" i="11"/>
  <c r="V784" i="11"/>
  <c r="M784" i="11"/>
  <c r="V780" i="11"/>
  <c r="M780" i="11"/>
  <c r="V776" i="11"/>
  <c r="M776" i="11"/>
  <c r="V772" i="11"/>
  <c r="M772" i="11"/>
  <c r="V768" i="11"/>
  <c r="M768" i="11"/>
  <c r="V764" i="11"/>
  <c r="M764" i="11"/>
  <c r="V760" i="11"/>
  <c r="M760" i="11"/>
  <c r="V756" i="11"/>
  <c r="M756" i="11"/>
  <c r="V752" i="11"/>
  <c r="M752" i="11"/>
  <c r="V748" i="11"/>
  <c r="M748" i="11"/>
  <c r="V744" i="11"/>
  <c r="M744" i="11"/>
  <c r="V740" i="11"/>
  <c r="M740" i="11"/>
  <c r="V736" i="11"/>
  <c r="M736" i="11"/>
  <c r="V732" i="11"/>
  <c r="M732" i="11"/>
  <c r="V728" i="11"/>
  <c r="M728" i="11"/>
  <c r="V724" i="11"/>
  <c r="M724" i="11"/>
  <c r="V720" i="11"/>
  <c r="M720" i="11"/>
  <c r="V716" i="11"/>
  <c r="M716" i="11"/>
  <c r="V712" i="11"/>
  <c r="M712" i="11"/>
  <c r="V708" i="11"/>
  <c r="M708" i="11"/>
  <c r="V704" i="11"/>
  <c r="M704" i="11"/>
  <c r="V700" i="11"/>
  <c r="M700" i="11"/>
  <c r="V696" i="11"/>
  <c r="M696" i="11"/>
  <c r="V692" i="11"/>
  <c r="M692" i="11"/>
  <c r="V688" i="11"/>
  <c r="M688" i="11"/>
  <c r="V684" i="11"/>
  <c r="M684" i="11"/>
  <c r="V680" i="11"/>
  <c r="M680" i="11"/>
  <c r="V676" i="11"/>
  <c r="M676" i="11"/>
  <c r="V672" i="11"/>
  <c r="M672" i="11"/>
  <c r="V668" i="11"/>
  <c r="M668" i="11"/>
  <c r="V664" i="11"/>
  <c r="M664" i="11"/>
  <c r="V660" i="11"/>
  <c r="M660" i="11"/>
  <c r="V656" i="11"/>
  <c r="M656" i="11"/>
  <c r="V652" i="11"/>
  <c r="M652" i="11"/>
  <c r="V648" i="11"/>
  <c r="M648" i="11"/>
  <c r="V644" i="11"/>
  <c r="M644" i="11"/>
  <c r="V640" i="11"/>
  <c r="M640" i="11"/>
  <c r="V636" i="11"/>
  <c r="M636" i="11"/>
  <c r="V632" i="11"/>
  <c r="M632" i="11"/>
  <c r="V628" i="11"/>
  <c r="M628" i="11"/>
  <c r="V624" i="11"/>
  <c r="M624" i="11"/>
  <c r="V620" i="11"/>
  <c r="M620" i="11"/>
  <c r="V616" i="11"/>
  <c r="M616" i="11"/>
  <c r="V612" i="11"/>
  <c r="M612" i="11"/>
  <c r="V608" i="11"/>
  <c r="M608" i="11"/>
  <c r="V604" i="11"/>
  <c r="M604" i="11"/>
  <c r="V600" i="11"/>
  <c r="M600" i="11"/>
  <c r="V596" i="11"/>
  <c r="M596" i="11"/>
  <c r="V592" i="11"/>
  <c r="M592" i="11"/>
  <c r="V588" i="11"/>
  <c r="M588" i="11"/>
  <c r="V584" i="11"/>
  <c r="M584" i="11"/>
  <c r="V580" i="11"/>
  <c r="M580" i="11"/>
  <c r="V576" i="11"/>
  <c r="M576" i="11"/>
  <c r="V572" i="11"/>
  <c r="M572" i="11"/>
  <c r="V568" i="11"/>
  <c r="M568" i="11"/>
  <c r="V564" i="11"/>
  <c r="M564" i="11"/>
  <c r="V560" i="11"/>
  <c r="M560" i="11"/>
  <c r="V556" i="11"/>
  <c r="M556" i="11"/>
  <c r="V552" i="11"/>
  <c r="M552" i="11"/>
  <c r="V548" i="11"/>
  <c r="M548" i="11"/>
  <c r="V544" i="11"/>
  <c r="M544" i="11"/>
  <c r="V540" i="11"/>
  <c r="M540" i="11"/>
  <c r="V536" i="11"/>
  <c r="M536" i="11"/>
  <c r="V532" i="11"/>
  <c r="M532" i="11"/>
  <c r="V528" i="11"/>
  <c r="M528" i="11"/>
  <c r="V524" i="11"/>
  <c r="M524" i="11"/>
  <c r="V520" i="11"/>
  <c r="M520" i="11"/>
  <c r="V516" i="11"/>
  <c r="M516" i="11"/>
  <c r="V512" i="11"/>
  <c r="M512" i="11"/>
  <c r="V508" i="11"/>
  <c r="M508" i="11"/>
  <c r="V504" i="11"/>
  <c r="M504" i="11"/>
  <c r="V500" i="11"/>
  <c r="M500" i="11"/>
  <c r="V496" i="11"/>
  <c r="M496" i="11"/>
  <c r="V492" i="11"/>
  <c r="M492" i="11"/>
  <c r="V488" i="11"/>
  <c r="M488" i="11"/>
  <c r="V484" i="11"/>
  <c r="M484" i="11"/>
  <c r="V480" i="11"/>
  <c r="M480" i="11"/>
  <c r="V476" i="11"/>
  <c r="M476" i="11"/>
  <c r="V472" i="11"/>
  <c r="M472" i="11"/>
  <c r="V468" i="11"/>
  <c r="M468" i="11"/>
  <c r="V464" i="11"/>
  <c r="M464" i="11"/>
  <c r="V460" i="11"/>
  <c r="M460" i="11"/>
  <c r="V456" i="11"/>
  <c r="M456" i="11"/>
  <c r="V452" i="11"/>
  <c r="M452" i="11"/>
  <c r="V448" i="11"/>
  <c r="M448" i="11"/>
  <c r="V444" i="11"/>
  <c r="M444" i="11"/>
  <c r="V440" i="11"/>
  <c r="M440" i="11"/>
  <c r="V436" i="11"/>
  <c r="M436" i="11"/>
  <c r="V432" i="11"/>
  <c r="M432" i="11"/>
  <c r="V428" i="11"/>
  <c r="M428" i="11"/>
  <c r="V424" i="11"/>
  <c r="M424" i="11"/>
  <c r="V420" i="11"/>
  <c r="M420" i="11"/>
  <c r="V416" i="11"/>
  <c r="M416" i="11"/>
  <c r="V412" i="11"/>
  <c r="M412" i="11"/>
  <c r="V408" i="11"/>
  <c r="M408" i="11"/>
  <c r="V404" i="11"/>
  <c r="M404" i="11"/>
  <c r="V400" i="11"/>
  <c r="M400" i="11"/>
  <c r="V396" i="11"/>
  <c r="M396" i="11"/>
  <c r="V392" i="11"/>
  <c r="M392" i="11"/>
  <c r="V388" i="11"/>
  <c r="M388" i="11"/>
  <c r="V384" i="11"/>
  <c r="M384" i="11"/>
  <c r="V380" i="11"/>
  <c r="M380" i="11"/>
  <c r="V376" i="11"/>
  <c r="M376" i="11"/>
  <c r="V372" i="11"/>
  <c r="M372" i="11"/>
  <c r="V368" i="11"/>
  <c r="M368" i="11"/>
  <c r="V364" i="11"/>
  <c r="M364" i="11"/>
  <c r="V360" i="11"/>
  <c r="M360" i="11"/>
  <c r="V356" i="11"/>
  <c r="M356" i="11"/>
  <c r="V352" i="11"/>
  <c r="M352" i="11"/>
  <c r="V348" i="11"/>
  <c r="M348" i="11"/>
  <c r="V344" i="11"/>
  <c r="M344" i="11"/>
  <c r="V340" i="11"/>
  <c r="M340" i="11"/>
  <c r="V336" i="11"/>
  <c r="M336" i="11"/>
  <c r="V332" i="11"/>
  <c r="M332" i="11"/>
  <c r="V328" i="11"/>
  <c r="M328" i="11"/>
  <c r="V324" i="11"/>
  <c r="M324" i="11"/>
  <c r="V320" i="11"/>
  <c r="M320" i="11"/>
  <c r="V316" i="11"/>
  <c r="M316" i="11"/>
  <c r="V312" i="11"/>
  <c r="M312" i="11"/>
  <c r="V308" i="11"/>
  <c r="M308" i="11"/>
  <c r="V304" i="11"/>
  <c r="M304" i="11"/>
  <c r="V300" i="11"/>
  <c r="M300" i="11"/>
  <c r="V296" i="11"/>
  <c r="M296" i="11"/>
  <c r="V292" i="11"/>
  <c r="M292" i="11"/>
  <c r="V288" i="11"/>
  <c r="M288" i="11"/>
  <c r="V284" i="11"/>
  <c r="M284" i="11"/>
  <c r="V280" i="11"/>
  <c r="M280" i="11"/>
  <c r="V276" i="11"/>
  <c r="M276" i="11"/>
  <c r="V272" i="11"/>
  <c r="M272" i="11"/>
  <c r="V268" i="11"/>
  <c r="M268" i="11"/>
  <c r="V264" i="11"/>
  <c r="M264" i="11"/>
  <c r="V260" i="11"/>
  <c r="M260" i="11"/>
  <c r="V256" i="11"/>
  <c r="M256" i="11"/>
  <c r="V252" i="11"/>
  <c r="M252" i="11"/>
  <c r="V248" i="11"/>
  <c r="M248" i="11"/>
  <c r="V244" i="11"/>
  <c r="M244" i="11"/>
  <c r="V240" i="11"/>
  <c r="M240" i="11"/>
  <c r="V236" i="11"/>
  <c r="M236" i="11"/>
  <c r="V232" i="11"/>
  <c r="M232" i="11"/>
  <c r="V228" i="11"/>
  <c r="M228" i="11"/>
  <c r="V224" i="11"/>
  <c r="M224" i="11"/>
  <c r="V220" i="11"/>
  <c r="M220" i="11"/>
  <c r="V216" i="11"/>
  <c r="M216" i="11"/>
  <c r="V212" i="11"/>
  <c r="M212" i="11"/>
  <c r="V208" i="11"/>
  <c r="M208" i="11"/>
  <c r="V204" i="11"/>
  <c r="M204" i="11"/>
  <c r="V200" i="11"/>
  <c r="M200" i="11"/>
  <c r="V196" i="11"/>
  <c r="M196" i="11"/>
  <c r="V192" i="11"/>
  <c r="M192" i="11"/>
  <c r="V188" i="11"/>
  <c r="M188" i="11"/>
  <c r="V184" i="11"/>
  <c r="M184" i="11"/>
  <c r="V180" i="11"/>
  <c r="M180" i="11"/>
  <c r="V176" i="11"/>
  <c r="M176" i="11"/>
  <c r="V172" i="11"/>
  <c r="M172" i="11"/>
  <c r="V168" i="11"/>
  <c r="M168" i="11"/>
  <c r="V164" i="11"/>
  <c r="M164" i="11"/>
  <c r="V160" i="11"/>
  <c r="M160" i="11"/>
  <c r="V156" i="11"/>
  <c r="M156" i="11"/>
  <c r="V152" i="11"/>
  <c r="M152" i="11"/>
  <c r="V148" i="11"/>
  <c r="M148" i="11"/>
  <c r="V144" i="11"/>
  <c r="M144" i="11"/>
  <c r="V140" i="11"/>
  <c r="M140" i="11"/>
  <c r="V136" i="11"/>
  <c r="M136" i="11"/>
  <c r="V132" i="11"/>
  <c r="M132" i="11"/>
  <c r="V128" i="11"/>
  <c r="M128" i="11"/>
  <c r="V124" i="11"/>
  <c r="M124" i="11"/>
  <c r="V120" i="11"/>
  <c r="M120" i="11"/>
  <c r="V116" i="11"/>
  <c r="M116" i="11"/>
  <c r="V112" i="11"/>
  <c r="M112" i="11"/>
  <c r="V108" i="11"/>
  <c r="M108" i="11"/>
  <c r="V104" i="11"/>
  <c r="M104" i="11"/>
  <c r="V100" i="11"/>
  <c r="M100" i="11"/>
  <c r="V96" i="11"/>
  <c r="M96" i="11"/>
  <c r="V92" i="11"/>
  <c r="M92" i="11"/>
  <c r="V88" i="11"/>
  <c r="M88" i="11"/>
  <c r="V84" i="11"/>
  <c r="M84" i="11"/>
  <c r="V80" i="11"/>
  <c r="M80" i="11"/>
  <c r="W1032" i="11"/>
  <c r="N1032" i="11"/>
  <c r="H1032" i="11"/>
  <c r="W1028" i="11"/>
  <c r="N1028" i="11"/>
  <c r="H1028" i="11"/>
  <c r="W1024" i="11"/>
  <c r="N1024" i="11"/>
  <c r="H1024" i="11"/>
  <c r="W1020" i="11"/>
  <c r="N1020" i="11"/>
  <c r="H1020" i="11"/>
  <c r="W1016" i="11"/>
  <c r="N1016" i="11"/>
  <c r="H1016" i="11"/>
  <c r="W1012" i="11"/>
  <c r="N1012" i="11"/>
  <c r="H1012" i="11"/>
  <c r="W1008" i="11"/>
  <c r="N1008" i="11"/>
  <c r="H1008" i="11"/>
  <c r="W1004" i="11"/>
  <c r="N1004" i="11"/>
  <c r="H1004" i="11"/>
  <c r="W1000" i="11"/>
  <c r="N1000" i="11"/>
  <c r="H1000" i="11"/>
  <c r="W996" i="11"/>
  <c r="N996" i="11"/>
  <c r="H996" i="11"/>
  <c r="W992" i="11"/>
  <c r="N992" i="11"/>
  <c r="H992" i="11"/>
  <c r="W988" i="11"/>
  <c r="N988" i="11"/>
  <c r="H988" i="11"/>
  <c r="W984" i="11"/>
  <c r="N984" i="11"/>
  <c r="H984" i="11"/>
  <c r="W980" i="11"/>
  <c r="N980" i="11"/>
  <c r="H980" i="11"/>
  <c r="W976" i="11"/>
  <c r="N976" i="11"/>
  <c r="H976" i="11"/>
  <c r="W972" i="11"/>
  <c r="N972" i="11"/>
  <c r="H972" i="11"/>
  <c r="W968" i="11"/>
  <c r="N968" i="11"/>
  <c r="H968" i="11"/>
  <c r="W964" i="11"/>
  <c r="N964" i="11"/>
  <c r="H964" i="11"/>
  <c r="W960" i="11"/>
  <c r="N960" i="11"/>
  <c r="H960" i="11"/>
  <c r="W956" i="11"/>
  <c r="N956" i="11"/>
  <c r="H956" i="11"/>
  <c r="W952" i="11"/>
  <c r="N952" i="11"/>
  <c r="H952" i="11"/>
  <c r="W948" i="11"/>
  <c r="N948" i="11"/>
  <c r="H948" i="11"/>
  <c r="W944" i="11"/>
  <c r="N944" i="11"/>
  <c r="H944" i="11"/>
  <c r="W940" i="11"/>
  <c r="N940" i="11"/>
  <c r="H940" i="11"/>
  <c r="W936" i="11"/>
  <c r="N936" i="11"/>
  <c r="H936" i="11"/>
  <c r="W932" i="11"/>
  <c r="N932" i="11"/>
  <c r="H932" i="11"/>
  <c r="W928" i="11"/>
  <c r="N928" i="11"/>
  <c r="H928" i="11"/>
  <c r="W924" i="11"/>
  <c r="N924" i="11"/>
  <c r="H924" i="11"/>
  <c r="W920" i="11"/>
  <c r="N920" i="11"/>
  <c r="H920" i="11"/>
  <c r="W916" i="11"/>
  <c r="N916" i="11"/>
  <c r="H916" i="11"/>
  <c r="W912" i="11"/>
  <c r="N912" i="11"/>
  <c r="H912" i="11"/>
  <c r="W908" i="11"/>
  <c r="N908" i="11"/>
  <c r="H908" i="11"/>
  <c r="W904" i="11"/>
  <c r="N904" i="11"/>
  <c r="H904" i="11"/>
  <c r="W900" i="11"/>
  <c r="N900" i="11"/>
  <c r="H900" i="11"/>
  <c r="W896" i="11"/>
  <c r="N896" i="11"/>
  <c r="H896" i="11"/>
  <c r="W892" i="11"/>
  <c r="N892" i="11"/>
  <c r="H892" i="11"/>
  <c r="W888" i="11"/>
  <c r="N888" i="11"/>
  <c r="H888" i="11"/>
  <c r="W884" i="11"/>
  <c r="N884" i="11"/>
  <c r="H884" i="11"/>
  <c r="W880" i="11"/>
  <c r="N880" i="11"/>
  <c r="H880" i="11"/>
  <c r="W876" i="11"/>
  <c r="N876" i="11"/>
  <c r="H876" i="11"/>
  <c r="W872" i="11"/>
  <c r="N872" i="11"/>
  <c r="H872" i="11"/>
  <c r="W868" i="11"/>
  <c r="N868" i="11"/>
  <c r="H868" i="11"/>
  <c r="W864" i="11"/>
  <c r="N864" i="11"/>
  <c r="H864" i="11"/>
  <c r="W860" i="11"/>
  <c r="N860" i="11"/>
  <c r="H860" i="11"/>
  <c r="W856" i="11"/>
  <c r="N856" i="11"/>
  <c r="H856" i="11"/>
  <c r="W852" i="11"/>
  <c r="N852" i="11"/>
  <c r="H852" i="11"/>
  <c r="W848" i="11"/>
  <c r="N848" i="11"/>
  <c r="H848" i="11"/>
  <c r="W844" i="11"/>
  <c r="N844" i="11"/>
  <c r="H844" i="11"/>
  <c r="W840" i="11"/>
  <c r="N840" i="11"/>
  <c r="H840" i="11"/>
  <c r="W836" i="11"/>
  <c r="N836" i="11"/>
  <c r="H836" i="11"/>
  <c r="W832" i="11"/>
  <c r="N832" i="11"/>
  <c r="H832" i="11"/>
  <c r="W828" i="11"/>
  <c r="N828" i="11"/>
  <c r="H828" i="11"/>
  <c r="W824" i="11"/>
  <c r="N824" i="11"/>
  <c r="H824" i="11"/>
  <c r="W820" i="11"/>
  <c r="N820" i="11"/>
  <c r="H820" i="11"/>
  <c r="W816" i="11"/>
  <c r="N816" i="11"/>
  <c r="H816" i="11"/>
  <c r="W812" i="11"/>
  <c r="N812" i="11"/>
  <c r="H812" i="11"/>
  <c r="W808" i="11"/>
  <c r="N808" i="11"/>
  <c r="H808" i="11"/>
  <c r="W804" i="11"/>
  <c r="N804" i="11"/>
  <c r="H804" i="11"/>
  <c r="W800" i="11"/>
  <c r="N800" i="11"/>
  <c r="H800" i="11"/>
  <c r="W796" i="11"/>
  <c r="N796" i="11"/>
  <c r="H796" i="11"/>
  <c r="W792" i="11"/>
  <c r="N792" i="11"/>
  <c r="H792" i="11"/>
  <c r="W788" i="11"/>
  <c r="N788" i="11"/>
  <c r="H788" i="11"/>
  <c r="W784" i="11"/>
  <c r="N784" i="11"/>
  <c r="H784" i="11"/>
  <c r="W780" i="11"/>
  <c r="N780" i="11"/>
  <c r="H780" i="11"/>
  <c r="W776" i="11"/>
  <c r="N776" i="11"/>
  <c r="H776" i="11"/>
  <c r="W772" i="11"/>
  <c r="N772" i="11"/>
  <c r="H772" i="11"/>
  <c r="W768" i="11"/>
  <c r="N768" i="11"/>
  <c r="H768" i="11"/>
  <c r="W764" i="11"/>
  <c r="N764" i="11"/>
  <c r="H764" i="11"/>
  <c r="W760" i="11"/>
  <c r="N760" i="11"/>
  <c r="H760" i="11"/>
  <c r="W756" i="11"/>
  <c r="N756" i="11"/>
  <c r="H756" i="11"/>
  <c r="W752" i="11"/>
  <c r="N752" i="11"/>
  <c r="H752" i="11"/>
  <c r="W748" i="11"/>
  <c r="N748" i="11"/>
  <c r="H748" i="11"/>
  <c r="W744" i="11"/>
  <c r="N744" i="11"/>
  <c r="H744" i="11"/>
  <c r="W740" i="11"/>
  <c r="N740" i="11"/>
  <c r="H740" i="11"/>
  <c r="W736" i="11"/>
  <c r="N736" i="11"/>
  <c r="H736" i="11"/>
  <c r="W732" i="11"/>
  <c r="N732" i="11"/>
  <c r="H732" i="11"/>
  <c r="W728" i="11"/>
  <c r="N728" i="11"/>
  <c r="H728" i="11"/>
  <c r="W724" i="11"/>
  <c r="N724" i="11"/>
  <c r="H724" i="11"/>
  <c r="W720" i="11"/>
  <c r="N720" i="11"/>
  <c r="H720" i="11"/>
  <c r="W716" i="11"/>
  <c r="N716" i="11"/>
  <c r="H716" i="11"/>
  <c r="W712" i="11"/>
  <c r="N712" i="11"/>
  <c r="H712" i="11"/>
  <c r="W708" i="11"/>
  <c r="N708" i="11"/>
  <c r="H708" i="11"/>
  <c r="W704" i="11"/>
  <c r="N704" i="11"/>
  <c r="H704" i="11"/>
  <c r="W700" i="11"/>
  <c r="N700" i="11"/>
  <c r="H700" i="11"/>
  <c r="W696" i="11"/>
  <c r="N696" i="11"/>
  <c r="H696" i="11"/>
  <c r="W692" i="11"/>
  <c r="N692" i="11"/>
  <c r="H692" i="11"/>
  <c r="W688" i="11"/>
  <c r="N688" i="11"/>
  <c r="H688" i="11"/>
  <c r="W684" i="11"/>
  <c r="N684" i="11"/>
  <c r="H684" i="11"/>
  <c r="W680" i="11"/>
  <c r="N680" i="11"/>
  <c r="H680" i="11"/>
  <c r="W676" i="11"/>
  <c r="N676" i="11"/>
  <c r="H676" i="11"/>
  <c r="W672" i="11"/>
  <c r="N672" i="11"/>
  <c r="H672" i="11"/>
  <c r="W668" i="11"/>
  <c r="N668" i="11"/>
  <c r="H668" i="11"/>
  <c r="W664" i="11"/>
  <c r="N664" i="11"/>
  <c r="H664" i="11"/>
  <c r="W660" i="11"/>
  <c r="N660" i="11"/>
  <c r="H660" i="11"/>
  <c r="W656" i="11"/>
  <c r="N656" i="11"/>
  <c r="H656" i="11"/>
  <c r="W652" i="11"/>
  <c r="N652" i="11"/>
  <c r="H652" i="11"/>
  <c r="W648" i="11"/>
  <c r="N648" i="11"/>
  <c r="H648" i="11"/>
  <c r="W644" i="11"/>
  <c r="N644" i="11"/>
  <c r="H644" i="11"/>
  <c r="W640" i="11"/>
  <c r="N640" i="11"/>
  <c r="H640" i="11"/>
  <c r="W636" i="11"/>
  <c r="N636" i="11"/>
  <c r="H636" i="11"/>
  <c r="W632" i="11"/>
  <c r="N632" i="11"/>
  <c r="H632" i="11"/>
  <c r="W628" i="11"/>
  <c r="N628" i="11"/>
  <c r="H628" i="11"/>
  <c r="W624" i="11"/>
  <c r="N624" i="11"/>
  <c r="H624" i="11"/>
  <c r="W620" i="11"/>
  <c r="N620" i="11"/>
  <c r="H620" i="11"/>
  <c r="W616" i="11"/>
  <c r="N616" i="11"/>
  <c r="H616" i="11"/>
  <c r="W612" i="11"/>
  <c r="N612" i="11"/>
  <c r="H612" i="11"/>
  <c r="W608" i="11"/>
  <c r="N608" i="11"/>
  <c r="H608" i="11"/>
  <c r="W604" i="11"/>
  <c r="N604" i="11"/>
  <c r="H604" i="11"/>
  <c r="W600" i="11"/>
  <c r="N600" i="11"/>
  <c r="H600" i="11"/>
  <c r="W596" i="11"/>
  <c r="N596" i="11"/>
  <c r="H596" i="11"/>
  <c r="W592" i="11"/>
  <c r="N592" i="11"/>
  <c r="H592" i="11"/>
  <c r="W588" i="11"/>
  <c r="N588" i="11"/>
  <c r="H588" i="11"/>
  <c r="W584" i="11"/>
  <c r="N584" i="11"/>
  <c r="H584" i="11"/>
  <c r="W580" i="11"/>
  <c r="N580" i="11"/>
  <c r="H580" i="11"/>
  <c r="W576" i="11"/>
  <c r="N576" i="11"/>
  <c r="H576" i="11"/>
  <c r="W572" i="11"/>
  <c r="N572" i="11"/>
  <c r="H572" i="11"/>
  <c r="W568" i="11"/>
  <c r="N568" i="11"/>
  <c r="H568" i="11"/>
  <c r="W564" i="11"/>
  <c r="N564" i="11"/>
  <c r="H564" i="11"/>
  <c r="W560" i="11"/>
  <c r="N560" i="11"/>
  <c r="H560" i="11"/>
  <c r="W556" i="11"/>
  <c r="N556" i="11"/>
  <c r="H556" i="11"/>
  <c r="W552" i="11"/>
  <c r="N552" i="11"/>
  <c r="H552" i="11"/>
  <c r="W548" i="11"/>
  <c r="N548" i="11"/>
  <c r="H548" i="11"/>
  <c r="W544" i="11"/>
  <c r="N544" i="11"/>
  <c r="H544" i="11"/>
  <c r="W540" i="11"/>
  <c r="N540" i="11"/>
  <c r="H540" i="11"/>
  <c r="W536" i="11"/>
  <c r="N536" i="11"/>
  <c r="H536" i="11"/>
  <c r="W532" i="11"/>
  <c r="N532" i="11"/>
  <c r="H532" i="11"/>
  <c r="W528" i="11"/>
  <c r="N528" i="11"/>
  <c r="H528" i="11"/>
  <c r="W524" i="11"/>
  <c r="N524" i="11"/>
  <c r="H524" i="11"/>
  <c r="W520" i="11"/>
  <c r="N520" i="11"/>
  <c r="H520" i="11"/>
  <c r="W516" i="11"/>
  <c r="N516" i="11"/>
  <c r="H516" i="11"/>
  <c r="W512" i="11"/>
  <c r="N512" i="11"/>
  <c r="H512" i="11"/>
  <c r="W508" i="11"/>
  <c r="N508" i="11"/>
  <c r="H508" i="11"/>
  <c r="W504" i="11"/>
  <c r="N504" i="11"/>
  <c r="H504" i="11"/>
  <c r="W500" i="11"/>
  <c r="N500" i="11"/>
  <c r="H500" i="11"/>
  <c r="W496" i="11"/>
  <c r="N496" i="11"/>
  <c r="H496" i="11"/>
  <c r="W492" i="11"/>
  <c r="N492" i="11"/>
  <c r="H492" i="11"/>
  <c r="W488" i="11"/>
  <c r="N488" i="11"/>
  <c r="H488" i="11"/>
  <c r="W484" i="11"/>
  <c r="N484" i="11"/>
  <c r="H484" i="11"/>
  <c r="W480" i="11"/>
  <c r="N480" i="11"/>
  <c r="H480" i="11"/>
  <c r="W476" i="11"/>
  <c r="N476" i="11"/>
  <c r="H476" i="11"/>
  <c r="W472" i="11"/>
  <c r="N472" i="11"/>
  <c r="H472" i="11"/>
  <c r="W468" i="11"/>
  <c r="N468" i="11"/>
  <c r="H468" i="11"/>
  <c r="W464" i="11"/>
  <c r="N464" i="11"/>
  <c r="H464" i="11"/>
  <c r="W460" i="11"/>
  <c r="N460" i="11"/>
  <c r="H460" i="11"/>
  <c r="W456" i="11"/>
  <c r="N456" i="11"/>
  <c r="H456" i="11"/>
  <c r="W452" i="11"/>
  <c r="N452" i="11"/>
  <c r="H452" i="11"/>
  <c r="W448" i="11"/>
  <c r="N448" i="11"/>
  <c r="H448" i="11"/>
  <c r="W444" i="11"/>
  <c r="N444" i="11"/>
  <c r="H444" i="11"/>
  <c r="W440" i="11"/>
  <c r="N440" i="11"/>
  <c r="H440" i="11"/>
  <c r="W436" i="11"/>
  <c r="N436" i="11"/>
  <c r="H436" i="11"/>
  <c r="W432" i="11"/>
  <c r="N432" i="11"/>
  <c r="H432" i="11"/>
  <c r="W428" i="11"/>
  <c r="N428" i="11"/>
  <c r="H428" i="11"/>
  <c r="W424" i="11"/>
  <c r="N424" i="11"/>
  <c r="H424" i="11"/>
  <c r="W420" i="11"/>
  <c r="N420" i="11"/>
  <c r="H420" i="11"/>
  <c r="W416" i="11"/>
  <c r="N416" i="11"/>
  <c r="H416" i="11"/>
  <c r="W412" i="11"/>
  <c r="N412" i="11"/>
  <c r="H412" i="11"/>
  <c r="W408" i="11"/>
  <c r="N408" i="11"/>
  <c r="H408" i="11"/>
  <c r="W404" i="11"/>
  <c r="N404" i="11"/>
  <c r="H404" i="11"/>
  <c r="W400" i="11"/>
  <c r="N400" i="11"/>
  <c r="H400" i="11"/>
  <c r="W396" i="11"/>
  <c r="N396" i="11"/>
  <c r="H396" i="11"/>
  <c r="W392" i="11"/>
  <c r="N392" i="11"/>
  <c r="H392" i="11"/>
  <c r="W388" i="11"/>
  <c r="N388" i="11"/>
  <c r="H388" i="11"/>
  <c r="W384" i="11"/>
  <c r="N384" i="11"/>
  <c r="H384" i="11"/>
  <c r="W380" i="11"/>
  <c r="N380" i="11"/>
  <c r="H380" i="11"/>
  <c r="W376" i="11"/>
  <c r="N376" i="11"/>
  <c r="H376" i="11"/>
  <c r="W372" i="11"/>
  <c r="N372" i="11"/>
  <c r="H372" i="11"/>
  <c r="W368" i="11"/>
  <c r="N368" i="11"/>
  <c r="H368" i="11"/>
  <c r="W364" i="11"/>
  <c r="N364" i="11"/>
  <c r="H364" i="11"/>
  <c r="W360" i="11"/>
  <c r="N360" i="11"/>
  <c r="H360" i="11"/>
  <c r="W356" i="11"/>
  <c r="N356" i="11"/>
  <c r="H356" i="11"/>
  <c r="W352" i="11"/>
  <c r="N352" i="11"/>
  <c r="H352" i="11"/>
  <c r="W348" i="11"/>
  <c r="N348" i="11"/>
  <c r="H348" i="11"/>
  <c r="W344" i="11"/>
  <c r="N344" i="11"/>
  <c r="H344" i="11"/>
  <c r="W340" i="11"/>
  <c r="N340" i="11"/>
  <c r="H340" i="11"/>
  <c r="W336" i="11"/>
  <c r="N336" i="11"/>
  <c r="H336" i="11"/>
  <c r="W332" i="11"/>
  <c r="N332" i="11"/>
  <c r="H332" i="11"/>
  <c r="W328" i="11"/>
  <c r="N328" i="11"/>
  <c r="H328" i="11"/>
  <c r="W324" i="11"/>
  <c r="N324" i="11"/>
  <c r="H324" i="11"/>
  <c r="W320" i="11"/>
  <c r="N320" i="11"/>
  <c r="H320" i="11"/>
  <c r="W316" i="11"/>
  <c r="N316" i="11"/>
  <c r="H316" i="11"/>
  <c r="W312" i="11"/>
  <c r="N312" i="11"/>
  <c r="H312" i="11"/>
  <c r="W308" i="11"/>
  <c r="N308" i="11"/>
  <c r="H308" i="11"/>
  <c r="W304" i="11"/>
  <c r="N304" i="11"/>
  <c r="H304" i="11"/>
  <c r="W300" i="11"/>
  <c r="N300" i="11"/>
  <c r="H300" i="11"/>
  <c r="W296" i="11"/>
  <c r="N296" i="11"/>
  <c r="H296" i="11"/>
  <c r="W292" i="11"/>
  <c r="N292" i="11"/>
  <c r="H292" i="11"/>
  <c r="W288" i="11"/>
  <c r="N288" i="11"/>
  <c r="H288" i="11"/>
  <c r="W284" i="11"/>
  <c r="N284" i="11"/>
  <c r="H284" i="11"/>
  <c r="W280" i="11"/>
  <c r="N280" i="11"/>
  <c r="H280" i="11"/>
  <c r="W276" i="11"/>
  <c r="N276" i="11"/>
  <c r="H276" i="11"/>
  <c r="W272" i="11"/>
  <c r="N272" i="11"/>
  <c r="H272" i="11"/>
  <c r="W268" i="11"/>
  <c r="N268" i="11"/>
  <c r="H268" i="11"/>
  <c r="W264" i="11"/>
  <c r="N264" i="11"/>
  <c r="H264" i="11"/>
  <c r="W260" i="11"/>
  <c r="N260" i="11"/>
  <c r="H260" i="11"/>
  <c r="W256" i="11"/>
  <c r="N256" i="11"/>
  <c r="H256" i="11"/>
  <c r="W252" i="11"/>
  <c r="N252" i="11"/>
  <c r="H252" i="11"/>
  <c r="W248" i="11"/>
  <c r="N248" i="11"/>
  <c r="H248" i="11"/>
  <c r="W244" i="11"/>
  <c r="N244" i="11"/>
  <c r="H244" i="11"/>
  <c r="W240" i="11"/>
  <c r="N240" i="11"/>
  <c r="H240" i="11"/>
  <c r="W236" i="11"/>
  <c r="N236" i="11"/>
  <c r="H236" i="11"/>
  <c r="W232" i="11"/>
  <c r="N232" i="11"/>
  <c r="H232" i="11"/>
  <c r="W228" i="11"/>
  <c r="N228" i="11"/>
  <c r="H228" i="11"/>
  <c r="W224" i="11"/>
  <c r="N224" i="11"/>
  <c r="H224" i="11"/>
  <c r="W220" i="11"/>
  <c r="N220" i="11"/>
  <c r="H220" i="11"/>
  <c r="W216" i="11"/>
  <c r="N216" i="11"/>
  <c r="H216" i="11"/>
  <c r="W212" i="11"/>
  <c r="N212" i="11"/>
  <c r="H212" i="11"/>
  <c r="W208" i="11"/>
  <c r="N208" i="11"/>
  <c r="H208" i="11"/>
  <c r="W204" i="11"/>
  <c r="N204" i="11"/>
  <c r="H204" i="11"/>
  <c r="W200" i="11"/>
  <c r="N200" i="11"/>
  <c r="H200" i="11"/>
  <c r="W196" i="11"/>
  <c r="N196" i="11"/>
  <c r="H196" i="11"/>
  <c r="W192" i="11"/>
  <c r="N192" i="11"/>
  <c r="H192" i="11"/>
  <c r="W188" i="11"/>
  <c r="N188" i="11"/>
  <c r="H188" i="11"/>
  <c r="W184" i="11"/>
  <c r="N184" i="11"/>
  <c r="H184" i="11"/>
  <c r="W180" i="11"/>
  <c r="N180" i="11"/>
  <c r="H180" i="11"/>
  <c r="W176" i="11"/>
  <c r="N176" i="11"/>
  <c r="H176" i="11"/>
  <c r="W172" i="11"/>
  <c r="N172" i="11"/>
  <c r="H172" i="11"/>
  <c r="W168" i="11"/>
  <c r="N168" i="11"/>
  <c r="H168" i="11"/>
  <c r="W164" i="11"/>
  <c r="N164" i="11"/>
  <c r="H164" i="11"/>
  <c r="W160" i="11"/>
  <c r="N160" i="11"/>
  <c r="H160" i="11"/>
  <c r="W156" i="11"/>
  <c r="N156" i="11"/>
  <c r="H156" i="11"/>
  <c r="W152" i="11"/>
  <c r="N152" i="11"/>
  <c r="H152" i="11"/>
  <c r="W148" i="11"/>
  <c r="N148" i="11"/>
  <c r="H148" i="11"/>
  <c r="W144" i="11"/>
  <c r="N144" i="11"/>
  <c r="H144" i="11"/>
  <c r="W140" i="11"/>
  <c r="N140" i="11"/>
  <c r="H140" i="11"/>
  <c r="W136" i="11"/>
  <c r="N136" i="11"/>
  <c r="W132" i="11"/>
  <c r="N132" i="11"/>
  <c r="W128" i="11"/>
  <c r="N128" i="11"/>
  <c r="W124" i="11"/>
  <c r="N124" i="11"/>
  <c r="W120" i="11"/>
  <c r="N120" i="11"/>
  <c r="W116" i="11"/>
  <c r="N116" i="11"/>
  <c r="W112" i="11"/>
  <c r="N112" i="11"/>
  <c r="W108" i="11"/>
  <c r="N108" i="11"/>
  <c r="W104" i="11"/>
  <c r="N104" i="11"/>
  <c r="W100" i="11"/>
  <c r="N100" i="11"/>
  <c r="W96" i="11"/>
  <c r="N96" i="11"/>
  <c r="W92" i="11"/>
  <c r="N92" i="11"/>
  <c r="W88" i="11"/>
  <c r="N88" i="11"/>
  <c r="W84" i="11"/>
  <c r="N84" i="11"/>
  <c r="W80" i="11"/>
  <c r="N80" i="11"/>
  <c r="W76" i="11"/>
  <c r="N76" i="11"/>
  <c r="H29" i="11"/>
  <c r="H30" i="11" s="1"/>
  <c r="H31" i="11" s="1"/>
  <c r="H32" i="11" s="1"/>
  <c r="H33" i="11" s="1"/>
  <c r="H34" i="11" s="1"/>
  <c r="H35" i="11" s="1"/>
  <c r="H36" i="11" s="1"/>
  <c r="H37" i="11" s="1"/>
  <c r="H38" i="11" s="1"/>
  <c r="H39" i="11" s="1"/>
  <c r="H40" i="11" s="1"/>
  <c r="H41" i="11" s="1"/>
  <c r="H42" i="11" s="1"/>
  <c r="H43" i="11" s="1"/>
  <c r="H44" i="11" s="1"/>
  <c r="H45" i="11" s="1"/>
  <c r="H46" i="11" s="1"/>
  <c r="H47" i="11" s="1"/>
  <c r="H48" i="11" s="1"/>
  <c r="H49" i="11" s="1"/>
  <c r="H50" i="11" s="1"/>
  <c r="H51" i="11" s="1"/>
  <c r="H52" i="11" s="1"/>
  <c r="H53" i="11" s="1"/>
  <c r="H54" i="11" s="1"/>
  <c r="H55" i="11" s="1"/>
  <c r="H56" i="11" s="1"/>
  <c r="H57" i="11" s="1"/>
  <c r="H58" i="11" s="1"/>
  <c r="H59" i="11" s="1"/>
  <c r="H60" i="11" s="1"/>
  <c r="H61" i="11" s="1"/>
  <c r="H62" i="11" s="1"/>
  <c r="H63" i="11" s="1"/>
  <c r="H64" i="11" s="1"/>
  <c r="H65" i="11" s="1"/>
  <c r="H66" i="11" s="1"/>
  <c r="H67" i="11" s="1"/>
  <c r="H68" i="11" s="1"/>
  <c r="H69" i="11" s="1"/>
  <c r="H70" i="11" s="1"/>
  <c r="H71" i="11" s="1"/>
  <c r="H72" i="11" s="1"/>
  <c r="H73" i="11" s="1"/>
  <c r="H77" i="11"/>
  <c r="H81" i="11"/>
  <c r="H85" i="11"/>
  <c r="H89" i="11"/>
  <c r="H93" i="11"/>
  <c r="H97" i="11"/>
  <c r="H101" i="11"/>
  <c r="H105" i="11"/>
  <c r="H109" i="11"/>
  <c r="H113" i="11"/>
  <c r="H117" i="11"/>
  <c r="H121" i="11"/>
  <c r="H125" i="11"/>
  <c r="H129" i="11"/>
  <c r="H133" i="11"/>
  <c r="H137" i="11"/>
  <c r="H142" i="11"/>
  <c r="H150" i="11"/>
  <c r="H158" i="11"/>
  <c r="H166" i="11"/>
  <c r="H174" i="11"/>
  <c r="H182" i="11"/>
  <c r="H190" i="11"/>
  <c r="H198" i="11"/>
  <c r="H206" i="11"/>
  <c r="H214" i="11"/>
  <c r="H222" i="11"/>
  <c r="H230" i="11"/>
  <c r="H238" i="11"/>
  <c r="H246" i="11"/>
  <c r="H254" i="11"/>
  <c r="H262" i="11"/>
  <c r="H270" i="11"/>
  <c r="H278" i="11"/>
  <c r="H286" i="11"/>
  <c r="H294" i="11"/>
  <c r="H302" i="11"/>
  <c r="H310" i="11"/>
  <c r="H318" i="11"/>
  <c r="H326" i="11"/>
  <c r="H334" i="11"/>
  <c r="H342" i="11"/>
  <c r="H350" i="11"/>
  <c r="H358" i="11"/>
  <c r="H366" i="11"/>
  <c r="H374" i="11"/>
  <c r="H382" i="11"/>
  <c r="H390" i="11"/>
  <c r="H398" i="11"/>
  <c r="H406" i="11"/>
  <c r="H414" i="11"/>
  <c r="H422" i="11"/>
  <c r="H430" i="11"/>
  <c r="H438" i="11"/>
  <c r="H446" i="11"/>
  <c r="H454" i="11"/>
  <c r="H462" i="11"/>
  <c r="H470" i="11"/>
  <c r="H478" i="11"/>
  <c r="H486" i="11"/>
  <c r="H494" i="11"/>
  <c r="H502" i="11"/>
  <c r="H514" i="11"/>
  <c r="I1034" i="11"/>
  <c r="K1034" i="11" s="1"/>
  <c r="I1026" i="11"/>
  <c r="K1026" i="11" s="1"/>
  <c r="I1018" i="11"/>
  <c r="K1018" i="11" s="1"/>
  <c r="I1006" i="11"/>
  <c r="K1006" i="11" s="1"/>
  <c r="I998" i="11"/>
  <c r="K998" i="11" s="1"/>
  <c r="I990" i="11"/>
  <c r="K990" i="11" s="1"/>
  <c r="I982" i="11"/>
  <c r="K982" i="11" s="1"/>
  <c r="I974" i="11"/>
  <c r="K974" i="11" s="1"/>
  <c r="I970" i="11"/>
  <c r="K970" i="11" s="1"/>
  <c r="I962" i="11"/>
  <c r="K962" i="11" s="1"/>
  <c r="I954" i="11"/>
  <c r="K954" i="11" s="1"/>
  <c r="I942" i="11"/>
  <c r="K942" i="11" s="1"/>
  <c r="I934" i="11"/>
  <c r="K934" i="11" s="1"/>
  <c r="I926" i="11"/>
  <c r="K926" i="11" s="1"/>
  <c r="I918" i="11"/>
  <c r="K918" i="11" s="1"/>
  <c r="I914" i="11"/>
  <c r="K914" i="11" s="1"/>
  <c r="I902" i="11"/>
  <c r="K902" i="11" s="1"/>
  <c r="I894" i="11"/>
  <c r="K894" i="11" s="1"/>
  <c r="I886" i="11"/>
  <c r="K886" i="11" s="1"/>
  <c r="I878" i="11"/>
  <c r="K878" i="11" s="1"/>
  <c r="I870" i="11"/>
  <c r="K870" i="11" s="1"/>
  <c r="I862" i="11"/>
  <c r="K862" i="11" s="1"/>
  <c r="I854" i="11"/>
  <c r="K854" i="11" s="1"/>
  <c r="I846" i="11"/>
  <c r="K846" i="11" s="1"/>
  <c r="I838" i="11"/>
  <c r="K838" i="11" s="1"/>
  <c r="I830" i="11"/>
  <c r="K830" i="11" s="1"/>
  <c r="I822" i="11"/>
  <c r="K822" i="11" s="1"/>
  <c r="I814" i="11"/>
  <c r="K814" i="11" s="1"/>
  <c r="I810" i="11"/>
  <c r="K810" i="11" s="1"/>
  <c r="I802" i="11"/>
  <c r="K802" i="11" s="1"/>
  <c r="I794" i="11"/>
  <c r="K794" i="11" s="1"/>
  <c r="I786" i="11"/>
  <c r="K786" i="11" s="1"/>
  <c r="I778" i="11"/>
  <c r="K778" i="11" s="1"/>
  <c r="I766" i="11"/>
  <c r="K766" i="11" s="1"/>
  <c r="I758" i="11"/>
  <c r="K758" i="11" s="1"/>
  <c r="I750" i="11"/>
  <c r="K750" i="11" s="1"/>
  <c r="I746" i="11"/>
  <c r="K746" i="11" s="1"/>
  <c r="I738" i="11"/>
  <c r="K738" i="11" s="1"/>
  <c r="I730" i="11"/>
  <c r="K730" i="11" s="1"/>
  <c r="I722" i="11"/>
  <c r="K722" i="11" s="1"/>
  <c r="I714" i="11"/>
  <c r="K714" i="11" s="1"/>
  <c r="I706" i="11"/>
  <c r="K706" i="11" s="1"/>
  <c r="I698" i="11"/>
  <c r="K698" i="11" s="1"/>
  <c r="I690" i="11"/>
  <c r="K690" i="11" s="1"/>
  <c r="I682" i="11"/>
  <c r="K682" i="11" s="1"/>
  <c r="I674" i="11"/>
  <c r="K674" i="11" s="1"/>
  <c r="I666" i="11"/>
  <c r="K666" i="11" s="1"/>
  <c r="I658" i="11"/>
  <c r="K658" i="11" s="1"/>
  <c r="I650" i="11"/>
  <c r="K650" i="11" s="1"/>
  <c r="I642" i="11"/>
  <c r="K642" i="11" s="1"/>
  <c r="I634" i="11"/>
  <c r="K634" i="11" s="1"/>
  <c r="I626" i="11"/>
  <c r="K626" i="11" s="1"/>
  <c r="I618" i="11"/>
  <c r="K618" i="11" s="1"/>
  <c r="I610" i="11"/>
  <c r="K610" i="11" s="1"/>
  <c r="I602" i="11"/>
  <c r="K602" i="11" s="1"/>
  <c r="I590" i="11"/>
  <c r="K590" i="11" s="1"/>
  <c r="I582" i="11"/>
  <c r="K582" i="11" s="1"/>
  <c r="I574" i="11"/>
  <c r="K574" i="11" s="1"/>
  <c r="I566" i="11"/>
  <c r="K566" i="11" s="1"/>
  <c r="I562" i="11"/>
  <c r="K562" i="11" s="1"/>
  <c r="I554" i="11"/>
  <c r="K554" i="11" s="1"/>
  <c r="I546" i="11"/>
  <c r="K546" i="11" s="1"/>
  <c r="I538" i="11"/>
  <c r="K538" i="11" s="1"/>
  <c r="I526" i="11"/>
  <c r="K526" i="11" s="1"/>
  <c r="I518" i="11"/>
  <c r="K518" i="11" s="1"/>
  <c r="I510" i="11"/>
  <c r="K510" i="11" s="1"/>
  <c r="I502" i="11"/>
  <c r="K502" i="11" s="1"/>
  <c r="I498" i="11"/>
  <c r="K498" i="11" s="1"/>
  <c r="I490" i="11"/>
  <c r="K490" i="11" s="1"/>
  <c r="I482" i="11"/>
  <c r="K482" i="11" s="1"/>
  <c r="I478" i="11"/>
  <c r="K478" i="11" s="1"/>
  <c r="I470" i="11"/>
  <c r="K470" i="11" s="1"/>
  <c r="I462" i="11"/>
  <c r="K462" i="11" s="1"/>
  <c r="I454" i="11"/>
  <c r="K454" i="11" s="1"/>
  <c r="I446" i="11"/>
  <c r="K446" i="11" s="1"/>
  <c r="I434" i="11"/>
  <c r="K434" i="11" s="1"/>
  <c r="I426" i="11"/>
  <c r="K426" i="11" s="1"/>
  <c r="I418" i="11"/>
  <c r="K418" i="11" s="1"/>
  <c r="I414" i="11"/>
  <c r="K414" i="11" s="1"/>
  <c r="I406" i="11"/>
  <c r="K406" i="11" s="1"/>
  <c r="I398" i="11"/>
  <c r="K398" i="11" s="1"/>
  <c r="I390" i="11"/>
  <c r="K390" i="11" s="1"/>
  <c r="I382" i="11"/>
  <c r="K382" i="11" s="1"/>
  <c r="I374" i="11"/>
  <c r="K374" i="11" s="1"/>
  <c r="I366" i="11"/>
  <c r="K366" i="11" s="1"/>
  <c r="I358" i="11"/>
  <c r="K358" i="11" s="1"/>
  <c r="I350" i="11"/>
  <c r="K350" i="11" s="1"/>
  <c r="I342" i="11"/>
  <c r="K342" i="11" s="1"/>
  <c r="I338" i="11"/>
  <c r="K338" i="11" s="1"/>
  <c r="I330" i="11"/>
  <c r="K330" i="11" s="1"/>
  <c r="I322" i="11"/>
  <c r="K322" i="11" s="1"/>
  <c r="I314" i="11"/>
  <c r="K314" i="11" s="1"/>
  <c r="I302" i="11"/>
  <c r="K302" i="11" s="1"/>
  <c r="I294" i="11"/>
  <c r="K294" i="11" s="1"/>
  <c r="I286" i="11"/>
  <c r="K286" i="11" s="1"/>
  <c r="I278" i="11"/>
  <c r="K278" i="11" s="1"/>
  <c r="I270" i="11"/>
  <c r="K270" i="11" s="1"/>
  <c r="I266" i="11"/>
  <c r="K266" i="11" s="1"/>
  <c r="I258" i="11"/>
  <c r="K258" i="11" s="1"/>
  <c r="I250" i="11"/>
  <c r="K250" i="11" s="1"/>
  <c r="I242" i="11"/>
  <c r="K242" i="11" s="1"/>
  <c r="I234" i="11"/>
  <c r="K234" i="11" s="1"/>
  <c r="I222" i="11"/>
  <c r="K222" i="11" s="1"/>
  <c r="I214" i="11"/>
  <c r="K214" i="11" s="1"/>
  <c r="I210" i="11"/>
  <c r="K210" i="11" s="1"/>
  <c r="I202" i="11"/>
  <c r="K202" i="11" s="1"/>
  <c r="I194" i="11"/>
  <c r="K194" i="11" s="1"/>
  <c r="I186" i="11"/>
  <c r="K186" i="11" s="1"/>
  <c r="I178" i="11"/>
  <c r="K178" i="11" s="1"/>
  <c r="I166" i="11"/>
  <c r="K166" i="11" s="1"/>
  <c r="I158" i="11"/>
  <c r="K158" i="11" s="1"/>
  <c r="I150" i="11"/>
  <c r="K150" i="11" s="1"/>
  <c r="I142" i="11"/>
  <c r="K142" i="11" s="1"/>
  <c r="I134" i="11"/>
  <c r="K134" i="11" s="1"/>
  <c r="I126" i="11"/>
  <c r="K126" i="11" s="1"/>
  <c r="I118" i="11"/>
  <c r="K118" i="11" s="1"/>
  <c r="I110" i="11"/>
  <c r="K110" i="11" s="1"/>
  <c r="I102" i="11"/>
  <c r="K102" i="11" s="1"/>
  <c r="I94" i="11"/>
  <c r="K94" i="11" s="1"/>
  <c r="I86" i="11"/>
  <c r="K86" i="11" s="1"/>
  <c r="I78" i="11"/>
  <c r="K78" i="11" s="1"/>
  <c r="J1034" i="11"/>
  <c r="L1034" i="11" s="1"/>
  <c r="J1026" i="11"/>
  <c r="L1026" i="11" s="1"/>
  <c r="J1018" i="11"/>
  <c r="L1018" i="11" s="1"/>
  <c r="J1010" i="11"/>
  <c r="L1010" i="11" s="1"/>
  <c r="J1002" i="11"/>
  <c r="L1002" i="11" s="1"/>
  <c r="J994" i="11"/>
  <c r="L994" i="11" s="1"/>
  <c r="J986" i="11"/>
  <c r="L986" i="11" s="1"/>
  <c r="J978" i="11"/>
  <c r="L978" i="11" s="1"/>
  <c r="J970" i="11"/>
  <c r="L970" i="11" s="1"/>
  <c r="J962" i="11"/>
  <c r="L962" i="11" s="1"/>
  <c r="J950" i="11"/>
  <c r="L950" i="11" s="1"/>
  <c r="J942" i="11"/>
  <c r="L942" i="11" s="1"/>
  <c r="J934" i="11"/>
  <c r="L934" i="11" s="1"/>
  <c r="J926" i="11"/>
  <c r="L926" i="11" s="1"/>
  <c r="J918" i="11"/>
  <c r="L918" i="11" s="1"/>
  <c r="J910" i="11"/>
  <c r="L910" i="11" s="1"/>
  <c r="J902" i="11"/>
  <c r="L902" i="11" s="1"/>
  <c r="J890" i="11"/>
  <c r="L890" i="11" s="1"/>
  <c r="J882" i="11"/>
  <c r="L882" i="11" s="1"/>
  <c r="J878" i="11"/>
  <c r="L878" i="11" s="1"/>
  <c r="J870" i="11"/>
  <c r="L870" i="11" s="1"/>
  <c r="J862" i="11"/>
  <c r="L862" i="11" s="1"/>
  <c r="J850" i="11"/>
  <c r="L850" i="11" s="1"/>
  <c r="J842" i="11"/>
  <c r="L842" i="11" s="1"/>
  <c r="J834" i="11"/>
  <c r="L834" i="11" s="1"/>
  <c r="J826" i="11"/>
  <c r="L826" i="11" s="1"/>
  <c r="J822" i="11"/>
  <c r="L822" i="11" s="1"/>
  <c r="J814" i="11"/>
  <c r="L814" i="11" s="1"/>
  <c r="J806" i="11"/>
  <c r="L806" i="11" s="1"/>
  <c r="J798" i="11"/>
  <c r="L798" i="11" s="1"/>
  <c r="J790" i="11"/>
  <c r="L790" i="11" s="1"/>
  <c r="J786" i="11"/>
  <c r="L786" i="11" s="1"/>
  <c r="J778" i="11"/>
  <c r="L778" i="11" s="1"/>
  <c r="J770" i="11"/>
  <c r="L770" i="11" s="1"/>
  <c r="J762" i="11"/>
  <c r="L762" i="11" s="1"/>
  <c r="J754" i="11"/>
  <c r="L754" i="11" s="1"/>
  <c r="J746" i="11"/>
  <c r="L746" i="11" s="1"/>
  <c r="J734" i="11"/>
  <c r="L734" i="11" s="1"/>
  <c r="J726" i="11"/>
  <c r="L726" i="11" s="1"/>
  <c r="J718" i="11"/>
  <c r="L718" i="11" s="1"/>
  <c r="J710" i="11"/>
  <c r="L710" i="11" s="1"/>
  <c r="J702" i="11"/>
  <c r="L702" i="11" s="1"/>
  <c r="J694" i="11"/>
  <c r="L694" i="11" s="1"/>
  <c r="J690" i="11"/>
  <c r="L690" i="11" s="1"/>
  <c r="J682" i="11"/>
  <c r="L682" i="11" s="1"/>
  <c r="J674" i="11"/>
  <c r="L674" i="11" s="1"/>
  <c r="J666" i="11"/>
  <c r="L666" i="11" s="1"/>
  <c r="J662" i="11"/>
  <c r="L662" i="11" s="1"/>
  <c r="J654" i="11"/>
  <c r="L654" i="11" s="1"/>
  <c r="J642" i="11"/>
  <c r="L642" i="11" s="1"/>
  <c r="J638" i="11"/>
  <c r="L638" i="11" s="1"/>
  <c r="J630" i="11"/>
  <c r="L630" i="11" s="1"/>
  <c r="J622" i="11"/>
  <c r="L622" i="11" s="1"/>
  <c r="J614" i="11"/>
  <c r="L614" i="11" s="1"/>
  <c r="J606" i="11"/>
  <c r="L606" i="11" s="1"/>
  <c r="J598" i="11"/>
  <c r="L598" i="11" s="1"/>
  <c r="J594" i="11"/>
  <c r="L594" i="11" s="1"/>
  <c r="J586" i="11"/>
  <c r="L586" i="11" s="1"/>
  <c r="J578" i="11"/>
  <c r="L578" i="11" s="1"/>
  <c r="J570" i="11"/>
  <c r="L570" i="11" s="1"/>
  <c r="J558" i="11"/>
  <c r="L558" i="11" s="1"/>
  <c r="J550" i="11"/>
  <c r="L550" i="11" s="1"/>
  <c r="J542" i="11"/>
  <c r="L542" i="11" s="1"/>
  <c r="J534" i="11"/>
  <c r="L534" i="11" s="1"/>
  <c r="J526" i="11"/>
  <c r="L526" i="11" s="1"/>
  <c r="J514" i="11"/>
  <c r="L514" i="11" s="1"/>
  <c r="J498" i="11"/>
  <c r="L498" i="11" s="1"/>
  <c r="J486" i="11"/>
  <c r="L486" i="11" s="1"/>
  <c r="J474" i="11"/>
  <c r="L474" i="11" s="1"/>
  <c r="J462" i="11"/>
  <c r="L462" i="11" s="1"/>
  <c r="J454" i="11"/>
  <c r="L454" i="11" s="1"/>
  <c r="J442" i="11"/>
  <c r="L442" i="11" s="1"/>
  <c r="J438" i="11"/>
  <c r="L438" i="11" s="1"/>
  <c r="J426" i="11"/>
  <c r="L426" i="11" s="1"/>
  <c r="J418" i="11"/>
  <c r="L418" i="11" s="1"/>
  <c r="J410" i="11"/>
  <c r="L410" i="11" s="1"/>
  <c r="J402" i="11"/>
  <c r="L402" i="11" s="1"/>
  <c r="J394" i="11"/>
  <c r="L394" i="11" s="1"/>
  <c r="J386" i="11"/>
  <c r="L386" i="11" s="1"/>
  <c r="J378" i="11"/>
  <c r="L378" i="11" s="1"/>
  <c r="J374" i="11"/>
  <c r="L374" i="11" s="1"/>
  <c r="J362" i="11"/>
  <c r="L362" i="11" s="1"/>
  <c r="J354" i="11"/>
  <c r="L354" i="11" s="1"/>
  <c r="J346" i="11"/>
  <c r="L346" i="11" s="1"/>
  <c r="J338" i="11"/>
  <c r="L338" i="11" s="1"/>
  <c r="J330" i="11"/>
  <c r="L330" i="11" s="1"/>
  <c r="J322" i="11"/>
  <c r="L322" i="11" s="1"/>
  <c r="J314" i="11"/>
  <c r="L314" i="11" s="1"/>
  <c r="J302" i="11"/>
  <c r="L302" i="11" s="1"/>
  <c r="J290" i="11"/>
  <c r="L290" i="11" s="1"/>
  <c r="J282" i="11"/>
  <c r="L282" i="11" s="1"/>
  <c r="J274" i="11"/>
  <c r="L274" i="11" s="1"/>
  <c r="J266" i="11"/>
  <c r="L266" i="11" s="1"/>
  <c r="J258" i="11"/>
  <c r="L258" i="11" s="1"/>
  <c r="J250" i="11"/>
  <c r="L250" i="11" s="1"/>
  <c r="J242" i="11"/>
  <c r="L242" i="11" s="1"/>
  <c r="J234" i="11"/>
  <c r="L234" i="11" s="1"/>
  <c r="J226" i="11"/>
  <c r="L226" i="11" s="1"/>
  <c r="J222" i="11"/>
  <c r="L222" i="11" s="1"/>
  <c r="J214" i="11"/>
  <c r="L214" i="11" s="1"/>
  <c r="J206" i="11"/>
  <c r="L206" i="11" s="1"/>
  <c r="J198" i="11"/>
  <c r="L198" i="11" s="1"/>
  <c r="J190" i="11"/>
  <c r="L190" i="11" s="1"/>
  <c r="J182" i="11"/>
  <c r="L182" i="11" s="1"/>
  <c r="J174" i="11"/>
  <c r="L174" i="11" s="1"/>
  <c r="J166" i="11"/>
  <c r="L166" i="11" s="1"/>
  <c r="J158" i="11"/>
  <c r="L158" i="11" s="1"/>
  <c r="J150" i="11"/>
  <c r="L150" i="11" s="1"/>
  <c r="J142" i="11"/>
  <c r="L142" i="11" s="1"/>
  <c r="J134" i="11"/>
  <c r="L134" i="11" s="1"/>
  <c r="J126" i="11"/>
  <c r="L126" i="11" s="1"/>
  <c r="J122" i="11"/>
  <c r="L122" i="11" s="1"/>
  <c r="J114" i="11"/>
  <c r="L114" i="11" s="1"/>
  <c r="J110" i="11"/>
  <c r="L110" i="11" s="1"/>
  <c r="J106" i="11"/>
  <c r="L106" i="11" s="1"/>
  <c r="J98" i="11"/>
  <c r="L98" i="11" s="1"/>
  <c r="J94" i="11"/>
  <c r="L94" i="11" s="1"/>
  <c r="J90" i="11"/>
  <c r="L90" i="11" s="1"/>
  <c r="J86" i="11"/>
  <c r="L86" i="11" s="1"/>
  <c r="J82" i="11"/>
  <c r="L82" i="11" s="1"/>
  <c r="J78" i="11"/>
  <c r="L78" i="11" s="1"/>
  <c r="J74" i="11"/>
  <c r="L74" i="11" s="1"/>
  <c r="I1030" i="11"/>
  <c r="K1030" i="11" s="1"/>
  <c r="I1022" i="11"/>
  <c r="K1022" i="11" s="1"/>
  <c r="I1014" i="11"/>
  <c r="K1014" i="11" s="1"/>
  <c r="I1010" i="11"/>
  <c r="K1010" i="11" s="1"/>
  <c r="I1002" i="11"/>
  <c r="K1002" i="11" s="1"/>
  <c r="I994" i="11"/>
  <c r="K994" i="11" s="1"/>
  <c r="I986" i="11"/>
  <c r="K986" i="11" s="1"/>
  <c r="I978" i="11"/>
  <c r="K978" i="11" s="1"/>
  <c r="I966" i="11"/>
  <c r="K966" i="11" s="1"/>
  <c r="I958" i="11"/>
  <c r="K958" i="11" s="1"/>
  <c r="I950" i="11"/>
  <c r="K950" i="11" s="1"/>
  <c r="I946" i="11"/>
  <c r="K946" i="11" s="1"/>
  <c r="I938" i="11"/>
  <c r="K938" i="11" s="1"/>
  <c r="I930" i="11"/>
  <c r="K930" i="11" s="1"/>
  <c r="I922" i="11"/>
  <c r="K922" i="11" s="1"/>
  <c r="I910" i="11"/>
  <c r="K910" i="11" s="1"/>
  <c r="I906" i="11"/>
  <c r="K906" i="11" s="1"/>
  <c r="I898" i="11"/>
  <c r="K898" i="11" s="1"/>
  <c r="I890" i="11"/>
  <c r="K890" i="11" s="1"/>
  <c r="I882" i="11"/>
  <c r="K882" i="11" s="1"/>
  <c r="I874" i="11"/>
  <c r="K874" i="11" s="1"/>
  <c r="I866" i="11"/>
  <c r="K866" i="11" s="1"/>
  <c r="I858" i="11"/>
  <c r="K858" i="11" s="1"/>
  <c r="I850" i="11"/>
  <c r="K850" i="11" s="1"/>
  <c r="I842" i="11"/>
  <c r="K842" i="11" s="1"/>
  <c r="I834" i="11"/>
  <c r="K834" i="11" s="1"/>
  <c r="I826" i="11"/>
  <c r="K826" i="11" s="1"/>
  <c r="I818" i="11"/>
  <c r="K818" i="11" s="1"/>
  <c r="I806" i="11"/>
  <c r="K806" i="11" s="1"/>
  <c r="I798" i="11"/>
  <c r="K798" i="11" s="1"/>
  <c r="I790" i="11"/>
  <c r="K790" i="11" s="1"/>
  <c r="I782" i="11"/>
  <c r="K782" i="11" s="1"/>
  <c r="I774" i="11"/>
  <c r="K774" i="11" s="1"/>
  <c r="I770" i="11"/>
  <c r="K770" i="11" s="1"/>
  <c r="I762" i="11"/>
  <c r="K762" i="11" s="1"/>
  <c r="I754" i="11"/>
  <c r="K754" i="11" s="1"/>
  <c r="I742" i="11"/>
  <c r="K742" i="11" s="1"/>
  <c r="I734" i="11"/>
  <c r="K734" i="11" s="1"/>
  <c r="I726" i="11"/>
  <c r="K726" i="11" s="1"/>
  <c r="I718" i="11"/>
  <c r="K718" i="11" s="1"/>
  <c r="I710" i="11"/>
  <c r="K710" i="11" s="1"/>
  <c r="I702" i="11"/>
  <c r="K702" i="11" s="1"/>
  <c r="I694" i="11"/>
  <c r="K694" i="11" s="1"/>
  <c r="I686" i="11"/>
  <c r="K686" i="11" s="1"/>
  <c r="I678" i="11"/>
  <c r="K678" i="11" s="1"/>
  <c r="I670" i="11"/>
  <c r="K670" i="11" s="1"/>
  <c r="I662" i="11"/>
  <c r="K662" i="11" s="1"/>
  <c r="I654" i="11"/>
  <c r="K654" i="11" s="1"/>
  <c r="I646" i="11"/>
  <c r="K646" i="11" s="1"/>
  <c r="I638" i="11"/>
  <c r="K638" i="11" s="1"/>
  <c r="I630" i="11"/>
  <c r="K630" i="11" s="1"/>
  <c r="I622" i="11"/>
  <c r="K622" i="11" s="1"/>
  <c r="I614" i="11"/>
  <c r="K614" i="11" s="1"/>
  <c r="I606" i="11"/>
  <c r="K606" i="11" s="1"/>
  <c r="I598" i="11"/>
  <c r="K598" i="11" s="1"/>
  <c r="I594" i="11"/>
  <c r="K594" i="11" s="1"/>
  <c r="I586" i="11"/>
  <c r="K586" i="11" s="1"/>
  <c r="I578" i="11"/>
  <c r="K578" i="11" s="1"/>
  <c r="I570" i="11"/>
  <c r="K570" i="11" s="1"/>
  <c r="I558" i="11"/>
  <c r="K558" i="11" s="1"/>
  <c r="I550" i="11"/>
  <c r="K550" i="11" s="1"/>
  <c r="I542" i="11"/>
  <c r="K542" i="11" s="1"/>
  <c r="I534" i="11"/>
  <c r="K534" i="11" s="1"/>
  <c r="I530" i="11"/>
  <c r="K530" i="11" s="1"/>
  <c r="I522" i="11"/>
  <c r="K522" i="11" s="1"/>
  <c r="I514" i="11"/>
  <c r="K514" i="11" s="1"/>
  <c r="I506" i="11"/>
  <c r="K506" i="11" s="1"/>
  <c r="I494" i="11"/>
  <c r="K494" i="11" s="1"/>
  <c r="I486" i="11"/>
  <c r="K486" i="11" s="1"/>
  <c r="I474" i="11"/>
  <c r="K474" i="11" s="1"/>
  <c r="I466" i="11"/>
  <c r="K466" i="11" s="1"/>
  <c r="I458" i="11"/>
  <c r="K458" i="11" s="1"/>
  <c r="I450" i="11"/>
  <c r="K450" i="11" s="1"/>
  <c r="I442" i="11"/>
  <c r="K442" i="11" s="1"/>
  <c r="I438" i="11"/>
  <c r="K438" i="11" s="1"/>
  <c r="I430" i="11"/>
  <c r="K430" i="11" s="1"/>
  <c r="I422" i="11"/>
  <c r="K422" i="11" s="1"/>
  <c r="I410" i="11"/>
  <c r="K410" i="11" s="1"/>
  <c r="I402" i="11"/>
  <c r="K402" i="11" s="1"/>
  <c r="I394" i="11"/>
  <c r="K394" i="11" s="1"/>
  <c r="I386" i="11"/>
  <c r="K386" i="11" s="1"/>
  <c r="I378" i="11"/>
  <c r="K378" i="11" s="1"/>
  <c r="I370" i="11"/>
  <c r="K370" i="11" s="1"/>
  <c r="I362" i="11"/>
  <c r="K362" i="11" s="1"/>
  <c r="I354" i="11"/>
  <c r="K354" i="11" s="1"/>
  <c r="I346" i="11"/>
  <c r="K346" i="11" s="1"/>
  <c r="I334" i="11"/>
  <c r="K334" i="11" s="1"/>
  <c r="I326" i="11"/>
  <c r="K326" i="11" s="1"/>
  <c r="I318" i="11"/>
  <c r="K318" i="11" s="1"/>
  <c r="I310" i="11"/>
  <c r="K310" i="11" s="1"/>
  <c r="I306" i="11"/>
  <c r="K306" i="11" s="1"/>
  <c r="I298" i="11"/>
  <c r="K298" i="11" s="1"/>
  <c r="I290" i="11"/>
  <c r="K290" i="11" s="1"/>
  <c r="I282" i="11"/>
  <c r="K282" i="11" s="1"/>
  <c r="I274" i="11"/>
  <c r="K274" i="11" s="1"/>
  <c r="I262" i="11"/>
  <c r="K262" i="11" s="1"/>
  <c r="I254" i="11"/>
  <c r="K254" i="11" s="1"/>
  <c r="I246" i="11"/>
  <c r="K246" i="11" s="1"/>
  <c r="I238" i="11"/>
  <c r="K238" i="11" s="1"/>
  <c r="I230" i="11"/>
  <c r="K230" i="11" s="1"/>
  <c r="I226" i="11"/>
  <c r="K226" i="11" s="1"/>
  <c r="I218" i="11"/>
  <c r="K218" i="11" s="1"/>
  <c r="I206" i="11"/>
  <c r="K206" i="11" s="1"/>
  <c r="I198" i="11"/>
  <c r="K198" i="11" s="1"/>
  <c r="I190" i="11"/>
  <c r="K190" i="11" s="1"/>
  <c r="I182" i="11"/>
  <c r="K182" i="11" s="1"/>
  <c r="I174" i="11"/>
  <c r="K174" i="11" s="1"/>
  <c r="I170" i="11"/>
  <c r="K170" i="11" s="1"/>
  <c r="I162" i="11"/>
  <c r="K162" i="11" s="1"/>
  <c r="I154" i="11"/>
  <c r="K154" i="11" s="1"/>
  <c r="I146" i="11"/>
  <c r="K146" i="11" s="1"/>
  <c r="I138" i="11"/>
  <c r="K138" i="11" s="1"/>
  <c r="I130" i="11"/>
  <c r="K130" i="11" s="1"/>
  <c r="I122" i="11"/>
  <c r="K122" i="11" s="1"/>
  <c r="I114" i="11"/>
  <c r="K114" i="11" s="1"/>
  <c r="I106" i="11"/>
  <c r="K106" i="11" s="1"/>
  <c r="I98" i="11"/>
  <c r="K98" i="11" s="1"/>
  <c r="I90" i="11"/>
  <c r="K90" i="11" s="1"/>
  <c r="I82" i="11"/>
  <c r="K82" i="11" s="1"/>
  <c r="I74" i="11"/>
  <c r="K74" i="11" s="1"/>
  <c r="J1030" i="11"/>
  <c r="L1030" i="11" s="1"/>
  <c r="J1022" i="11"/>
  <c r="L1022" i="11" s="1"/>
  <c r="J1014" i="11"/>
  <c r="L1014" i="11" s="1"/>
  <c r="J1006" i="11"/>
  <c r="L1006" i="11" s="1"/>
  <c r="J998" i="11"/>
  <c r="L998" i="11" s="1"/>
  <c r="J990" i="11"/>
  <c r="L990" i="11" s="1"/>
  <c r="J982" i="11"/>
  <c r="L982" i="11" s="1"/>
  <c r="J974" i="11"/>
  <c r="L974" i="11" s="1"/>
  <c r="J966" i="11"/>
  <c r="L966" i="11" s="1"/>
  <c r="J958" i="11"/>
  <c r="L958" i="11" s="1"/>
  <c r="J954" i="11"/>
  <c r="L954" i="11" s="1"/>
  <c r="J946" i="11"/>
  <c r="L946" i="11" s="1"/>
  <c r="J938" i="11"/>
  <c r="L938" i="11" s="1"/>
  <c r="J930" i="11"/>
  <c r="L930" i="11" s="1"/>
  <c r="J922" i="11"/>
  <c r="L922" i="11" s="1"/>
  <c r="J914" i="11"/>
  <c r="L914" i="11" s="1"/>
  <c r="J906" i="11"/>
  <c r="L906" i="11" s="1"/>
  <c r="J898" i="11"/>
  <c r="L898" i="11" s="1"/>
  <c r="J894" i="11"/>
  <c r="L894" i="11" s="1"/>
  <c r="J886" i="11"/>
  <c r="L886" i="11" s="1"/>
  <c r="J874" i="11"/>
  <c r="L874" i="11" s="1"/>
  <c r="J866" i="11"/>
  <c r="L866" i="11" s="1"/>
  <c r="J858" i="11"/>
  <c r="L858" i="11" s="1"/>
  <c r="J854" i="11"/>
  <c r="L854" i="11" s="1"/>
  <c r="J846" i="11"/>
  <c r="L846" i="11" s="1"/>
  <c r="J838" i="11"/>
  <c r="L838" i="11" s="1"/>
  <c r="J830" i="11"/>
  <c r="L830" i="11" s="1"/>
  <c r="J818" i="11"/>
  <c r="L818" i="11" s="1"/>
  <c r="J810" i="11"/>
  <c r="L810" i="11" s="1"/>
  <c r="J802" i="11"/>
  <c r="L802" i="11" s="1"/>
  <c r="J794" i="11"/>
  <c r="L794" i="11" s="1"/>
  <c r="J782" i="11"/>
  <c r="L782" i="11" s="1"/>
  <c r="J774" i="11"/>
  <c r="L774" i="11" s="1"/>
  <c r="J766" i="11"/>
  <c r="L766" i="11" s="1"/>
  <c r="J758" i="11"/>
  <c r="L758" i="11" s="1"/>
  <c r="J750" i="11"/>
  <c r="L750" i="11" s="1"/>
  <c r="J742" i="11"/>
  <c r="L742" i="11" s="1"/>
  <c r="J738" i="11"/>
  <c r="L738" i="11" s="1"/>
  <c r="J730" i="11"/>
  <c r="L730" i="11" s="1"/>
  <c r="J722" i="11"/>
  <c r="L722" i="11" s="1"/>
  <c r="J714" i="11"/>
  <c r="L714" i="11" s="1"/>
  <c r="J706" i="11"/>
  <c r="L706" i="11" s="1"/>
  <c r="J698" i="11"/>
  <c r="L698" i="11" s="1"/>
  <c r="J686" i="11"/>
  <c r="L686" i="11" s="1"/>
  <c r="J678" i="11"/>
  <c r="L678" i="11" s="1"/>
  <c r="J670" i="11"/>
  <c r="L670" i="11" s="1"/>
  <c r="J658" i="11"/>
  <c r="L658" i="11" s="1"/>
  <c r="J650" i="11"/>
  <c r="L650" i="11" s="1"/>
  <c r="J646" i="11"/>
  <c r="L646" i="11" s="1"/>
  <c r="J634" i="11"/>
  <c r="L634" i="11" s="1"/>
  <c r="J626" i="11"/>
  <c r="L626" i="11" s="1"/>
  <c r="J618" i="11"/>
  <c r="L618" i="11" s="1"/>
  <c r="J610" i="11"/>
  <c r="L610" i="11" s="1"/>
  <c r="J602" i="11"/>
  <c r="L602" i="11" s="1"/>
  <c r="J590" i="11"/>
  <c r="L590" i="11" s="1"/>
  <c r="J582" i="11"/>
  <c r="L582" i="11" s="1"/>
  <c r="J574" i="11"/>
  <c r="L574" i="11" s="1"/>
  <c r="J566" i="11"/>
  <c r="L566" i="11" s="1"/>
  <c r="J562" i="11"/>
  <c r="L562" i="11" s="1"/>
  <c r="J554" i="11"/>
  <c r="L554" i="11" s="1"/>
  <c r="J546" i="11"/>
  <c r="L546" i="11" s="1"/>
  <c r="J538" i="11"/>
  <c r="L538" i="11" s="1"/>
  <c r="J530" i="11"/>
  <c r="L530" i="11" s="1"/>
  <c r="J522" i="11"/>
  <c r="L522" i="11" s="1"/>
  <c r="J510" i="11"/>
  <c r="L510" i="11" s="1"/>
  <c r="J502" i="11"/>
  <c r="L502" i="11" s="1"/>
  <c r="J490" i="11"/>
  <c r="L490" i="11" s="1"/>
  <c r="J478" i="11"/>
  <c r="L478" i="11" s="1"/>
  <c r="J466" i="11"/>
  <c r="L466" i="11" s="1"/>
  <c r="J458" i="11"/>
  <c r="L458" i="11" s="1"/>
  <c r="J446" i="11"/>
  <c r="L446" i="11" s="1"/>
  <c r="J430" i="11"/>
  <c r="L430" i="11" s="1"/>
  <c r="J422" i="11"/>
  <c r="L422" i="11" s="1"/>
  <c r="J414" i="11"/>
  <c r="L414" i="11" s="1"/>
  <c r="J406" i="11"/>
  <c r="L406" i="11" s="1"/>
  <c r="J398" i="11"/>
  <c r="L398" i="11" s="1"/>
  <c r="J390" i="11"/>
  <c r="L390" i="11" s="1"/>
  <c r="J382" i="11"/>
  <c r="L382" i="11" s="1"/>
  <c r="J370" i="11"/>
  <c r="L370" i="11" s="1"/>
  <c r="J358" i="11"/>
  <c r="L358" i="11" s="1"/>
  <c r="J350" i="11"/>
  <c r="L350" i="11" s="1"/>
  <c r="J342" i="11"/>
  <c r="L342" i="11" s="1"/>
  <c r="J334" i="11"/>
  <c r="L334" i="11" s="1"/>
  <c r="J326" i="11"/>
  <c r="L326" i="11" s="1"/>
  <c r="J318" i="11"/>
  <c r="L318" i="11" s="1"/>
  <c r="J310" i="11"/>
  <c r="L310" i="11" s="1"/>
  <c r="J306" i="11"/>
  <c r="L306" i="11" s="1"/>
  <c r="J298" i="11"/>
  <c r="L298" i="11" s="1"/>
  <c r="J294" i="11"/>
  <c r="L294" i="11" s="1"/>
  <c r="J286" i="11"/>
  <c r="L286" i="11" s="1"/>
  <c r="J278" i="11"/>
  <c r="L278" i="11" s="1"/>
  <c r="J270" i="11"/>
  <c r="L270" i="11" s="1"/>
  <c r="J262" i="11"/>
  <c r="L262" i="11" s="1"/>
  <c r="J254" i="11"/>
  <c r="L254" i="11" s="1"/>
  <c r="J246" i="11"/>
  <c r="L246" i="11" s="1"/>
  <c r="J238" i="11"/>
  <c r="L238" i="11" s="1"/>
  <c r="J230" i="11"/>
  <c r="L230" i="11" s="1"/>
  <c r="J218" i="11"/>
  <c r="L218" i="11" s="1"/>
  <c r="J210" i="11"/>
  <c r="L210" i="11" s="1"/>
  <c r="J202" i="11"/>
  <c r="L202" i="11" s="1"/>
  <c r="J194" i="11"/>
  <c r="L194" i="11" s="1"/>
  <c r="J186" i="11"/>
  <c r="L186" i="11" s="1"/>
  <c r="J178" i="11"/>
  <c r="L178" i="11" s="1"/>
  <c r="J170" i="11"/>
  <c r="L170" i="11" s="1"/>
  <c r="J162" i="11"/>
  <c r="L162" i="11" s="1"/>
  <c r="J154" i="11"/>
  <c r="L154" i="11" s="1"/>
  <c r="J146" i="11"/>
  <c r="L146" i="11" s="1"/>
  <c r="J138" i="11"/>
  <c r="L138" i="11" s="1"/>
  <c r="J130" i="11"/>
  <c r="L130" i="11" s="1"/>
  <c r="J118" i="11"/>
  <c r="L118" i="11" s="1"/>
  <c r="J102" i="11"/>
  <c r="L102" i="11" s="1"/>
  <c r="J518" i="11"/>
  <c r="L518" i="11" s="1"/>
  <c r="J506" i="11"/>
  <c r="L506" i="11" s="1"/>
  <c r="J494" i="11"/>
  <c r="L494" i="11" s="1"/>
  <c r="J482" i="11"/>
  <c r="L482" i="11" s="1"/>
  <c r="J470" i="11"/>
  <c r="L470" i="11" s="1"/>
  <c r="J450" i="11"/>
  <c r="L450" i="11" s="1"/>
  <c r="J434" i="11"/>
  <c r="L434" i="11" s="1"/>
  <c r="J366" i="11"/>
  <c r="L366" i="11" s="1"/>
  <c r="I1033" i="11"/>
  <c r="K1033" i="11" s="1"/>
  <c r="I1029" i="11"/>
  <c r="K1029" i="11" s="1"/>
  <c r="I1025" i="11"/>
  <c r="K1025" i="11" s="1"/>
  <c r="I1021" i="11"/>
  <c r="K1021" i="11" s="1"/>
  <c r="I1017" i="11"/>
  <c r="K1017" i="11" s="1"/>
  <c r="I1013" i="11"/>
  <c r="K1013" i="11" s="1"/>
  <c r="I1009" i="11"/>
  <c r="K1009" i="11" s="1"/>
  <c r="I1005" i="11"/>
  <c r="K1005" i="11" s="1"/>
  <c r="I1001" i="11"/>
  <c r="K1001" i="11" s="1"/>
  <c r="I997" i="11"/>
  <c r="K997" i="11" s="1"/>
  <c r="I993" i="11"/>
  <c r="K993" i="11" s="1"/>
  <c r="I989" i="11"/>
  <c r="K989" i="11" s="1"/>
  <c r="I985" i="11"/>
  <c r="K985" i="11" s="1"/>
  <c r="I981" i="11"/>
  <c r="K981" i="11" s="1"/>
  <c r="I977" i="11"/>
  <c r="K977" i="11" s="1"/>
  <c r="I973" i="11"/>
  <c r="K973" i="11" s="1"/>
  <c r="I969" i="11"/>
  <c r="K969" i="11" s="1"/>
  <c r="I965" i="11"/>
  <c r="K965" i="11" s="1"/>
  <c r="I961" i="11"/>
  <c r="K961" i="11" s="1"/>
  <c r="I957" i="11"/>
  <c r="K957" i="11" s="1"/>
  <c r="I953" i="11"/>
  <c r="K953" i="11" s="1"/>
  <c r="I949" i="11"/>
  <c r="K949" i="11" s="1"/>
  <c r="I945" i="11"/>
  <c r="K945" i="11" s="1"/>
  <c r="I941" i="11"/>
  <c r="K941" i="11" s="1"/>
  <c r="I937" i="11"/>
  <c r="K937" i="11" s="1"/>
  <c r="I933" i="11"/>
  <c r="K933" i="11" s="1"/>
  <c r="I929" i="11"/>
  <c r="K929" i="11" s="1"/>
  <c r="I925" i="11"/>
  <c r="K925" i="11" s="1"/>
  <c r="I921" i="11"/>
  <c r="K921" i="11" s="1"/>
  <c r="I917" i="11"/>
  <c r="K917" i="11" s="1"/>
  <c r="I913" i="11"/>
  <c r="K913" i="11" s="1"/>
  <c r="I909" i="11"/>
  <c r="K909" i="11" s="1"/>
  <c r="I905" i="11"/>
  <c r="K905" i="11" s="1"/>
  <c r="I901" i="11"/>
  <c r="K901" i="11" s="1"/>
  <c r="I897" i="11"/>
  <c r="K897" i="11" s="1"/>
  <c r="I893" i="11"/>
  <c r="K893" i="11" s="1"/>
  <c r="I889" i="11"/>
  <c r="K889" i="11" s="1"/>
  <c r="I885" i="11"/>
  <c r="K885" i="11" s="1"/>
  <c r="I881" i="11"/>
  <c r="K881" i="11" s="1"/>
  <c r="I877" i="11"/>
  <c r="K877" i="11" s="1"/>
  <c r="I873" i="11"/>
  <c r="K873" i="11" s="1"/>
  <c r="I869" i="11"/>
  <c r="K869" i="11" s="1"/>
  <c r="I865" i="11"/>
  <c r="K865" i="11" s="1"/>
  <c r="I861" i="11"/>
  <c r="K861" i="11" s="1"/>
  <c r="I857" i="11"/>
  <c r="K857" i="11" s="1"/>
  <c r="I853" i="11"/>
  <c r="K853" i="11" s="1"/>
  <c r="I849" i="11"/>
  <c r="K849" i="11" s="1"/>
  <c r="I845" i="11"/>
  <c r="K845" i="11" s="1"/>
  <c r="I841" i="11"/>
  <c r="K841" i="11" s="1"/>
  <c r="I837" i="11"/>
  <c r="K837" i="11" s="1"/>
  <c r="I833" i="11"/>
  <c r="K833" i="11" s="1"/>
  <c r="I829" i="11"/>
  <c r="K829" i="11" s="1"/>
  <c r="I825" i="11"/>
  <c r="K825" i="11" s="1"/>
  <c r="I821" i="11"/>
  <c r="K821" i="11" s="1"/>
  <c r="I817" i="11"/>
  <c r="K817" i="11" s="1"/>
  <c r="I813" i="11"/>
  <c r="K813" i="11" s="1"/>
  <c r="I809" i="11"/>
  <c r="K809" i="11" s="1"/>
  <c r="I805" i="11"/>
  <c r="K805" i="11" s="1"/>
  <c r="I801" i="11"/>
  <c r="K801" i="11" s="1"/>
  <c r="I797" i="11"/>
  <c r="K797" i="11" s="1"/>
  <c r="I793" i="11"/>
  <c r="K793" i="11" s="1"/>
  <c r="I789" i="11"/>
  <c r="K789" i="11" s="1"/>
  <c r="I785" i="11"/>
  <c r="K785" i="11" s="1"/>
  <c r="I781" i="11"/>
  <c r="K781" i="11" s="1"/>
  <c r="I777" i="11"/>
  <c r="K777" i="11" s="1"/>
  <c r="I773" i="11"/>
  <c r="K773" i="11" s="1"/>
  <c r="I769" i="11"/>
  <c r="K769" i="11" s="1"/>
  <c r="I765" i="11"/>
  <c r="K765" i="11" s="1"/>
  <c r="I761" i="11"/>
  <c r="K761" i="11" s="1"/>
  <c r="I757" i="11"/>
  <c r="K757" i="11" s="1"/>
  <c r="I753" i="11"/>
  <c r="K753" i="11" s="1"/>
  <c r="I749" i="11"/>
  <c r="K749" i="11" s="1"/>
  <c r="I745" i="11"/>
  <c r="K745" i="11" s="1"/>
  <c r="I741" i="11"/>
  <c r="K741" i="11" s="1"/>
  <c r="I737" i="11"/>
  <c r="K737" i="11" s="1"/>
  <c r="I733" i="11"/>
  <c r="K733" i="11" s="1"/>
  <c r="I729" i="11"/>
  <c r="K729" i="11" s="1"/>
  <c r="I725" i="11"/>
  <c r="K725" i="11" s="1"/>
  <c r="I721" i="11"/>
  <c r="K721" i="11" s="1"/>
  <c r="I717" i="11"/>
  <c r="K717" i="11" s="1"/>
  <c r="I713" i="11"/>
  <c r="K713" i="11" s="1"/>
  <c r="I709" i="11"/>
  <c r="K709" i="11" s="1"/>
  <c r="I705" i="11"/>
  <c r="K705" i="11" s="1"/>
  <c r="I701" i="11"/>
  <c r="K701" i="11" s="1"/>
  <c r="I697" i="11"/>
  <c r="K697" i="11" s="1"/>
  <c r="I693" i="11"/>
  <c r="K693" i="11" s="1"/>
  <c r="I689" i="11"/>
  <c r="K689" i="11" s="1"/>
  <c r="I685" i="11"/>
  <c r="K685" i="11" s="1"/>
  <c r="I681" i="11"/>
  <c r="K681" i="11" s="1"/>
  <c r="I677" i="11"/>
  <c r="K677" i="11" s="1"/>
  <c r="I673" i="11"/>
  <c r="K673" i="11" s="1"/>
  <c r="I669" i="11"/>
  <c r="K669" i="11" s="1"/>
  <c r="I665" i="11"/>
  <c r="K665" i="11" s="1"/>
  <c r="I661" i="11"/>
  <c r="K661" i="11" s="1"/>
  <c r="I657" i="11"/>
  <c r="K657" i="11" s="1"/>
  <c r="I653" i="11"/>
  <c r="K653" i="11" s="1"/>
  <c r="I649" i="11"/>
  <c r="K649" i="11" s="1"/>
  <c r="I645" i="11"/>
  <c r="K645" i="11" s="1"/>
  <c r="I641" i="11"/>
  <c r="K641" i="11" s="1"/>
  <c r="I637" i="11"/>
  <c r="K637" i="11" s="1"/>
  <c r="I633" i="11"/>
  <c r="K633" i="11" s="1"/>
  <c r="I629" i="11"/>
  <c r="K629" i="11" s="1"/>
  <c r="I625" i="11"/>
  <c r="K625" i="11" s="1"/>
  <c r="I621" i="11"/>
  <c r="K621" i="11" s="1"/>
  <c r="I617" i="11"/>
  <c r="K617" i="11" s="1"/>
  <c r="I613" i="11"/>
  <c r="K613" i="11" s="1"/>
  <c r="I609" i="11"/>
  <c r="K609" i="11" s="1"/>
  <c r="I605" i="11"/>
  <c r="K605" i="11" s="1"/>
  <c r="I601" i="11"/>
  <c r="K601" i="11" s="1"/>
  <c r="I597" i="11"/>
  <c r="K597" i="11" s="1"/>
  <c r="I593" i="11"/>
  <c r="K593" i="11" s="1"/>
  <c r="I589" i="11"/>
  <c r="K589" i="11" s="1"/>
  <c r="I585" i="11"/>
  <c r="K585" i="11" s="1"/>
  <c r="I581" i="11"/>
  <c r="K581" i="11" s="1"/>
  <c r="I577" i="11"/>
  <c r="K577" i="11" s="1"/>
  <c r="I573" i="11"/>
  <c r="K573" i="11" s="1"/>
  <c r="I569" i="11"/>
  <c r="K569" i="11" s="1"/>
  <c r="I565" i="11"/>
  <c r="K565" i="11" s="1"/>
  <c r="I561" i="11"/>
  <c r="K561" i="11" s="1"/>
  <c r="I557" i="11"/>
  <c r="K557" i="11" s="1"/>
  <c r="I553" i="11"/>
  <c r="K553" i="11" s="1"/>
  <c r="I549" i="11"/>
  <c r="K549" i="11" s="1"/>
  <c r="I545" i="11"/>
  <c r="K545" i="11" s="1"/>
  <c r="I541" i="11"/>
  <c r="K541" i="11" s="1"/>
  <c r="I537" i="11"/>
  <c r="K537" i="11" s="1"/>
  <c r="I533" i="11"/>
  <c r="K533" i="11" s="1"/>
  <c r="I529" i="11"/>
  <c r="K529" i="11" s="1"/>
  <c r="I525" i="11"/>
  <c r="K525" i="11" s="1"/>
  <c r="I521" i="11"/>
  <c r="K521" i="11" s="1"/>
  <c r="I517" i="11"/>
  <c r="K517" i="11" s="1"/>
  <c r="I513" i="11"/>
  <c r="K513" i="11" s="1"/>
  <c r="I509" i="11"/>
  <c r="K509" i="11" s="1"/>
  <c r="I505" i="11"/>
  <c r="K505" i="11" s="1"/>
  <c r="I501" i="11"/>
  <c r="K501" i="11" s="1"/>
  <c r="I497" i="11"/>
  <c r="K497" i="11" s="1"/>
  <c r="I493" i="11"/>
  <c r="K493" i="11" s="1"/>
  <c r="I489" i="11"/>
  <c r="K489" i="11" s="1"/>
  <c r="I485" i="11"/>
  <c r="K485" i="11" s="1"/>
  <c r="I481" i="11"/>
  <c r="K481" i="11" s="1"/>
  <c r="I477" i="11"/>
  <c r="K477" i="11" s="1"/>
  <c r="I473" i="11"/>
  <c r="K473" i="11" s="1"/>
  <c r="I469" i="11"/>
  <c r="K469" i="11" s="1"/>
  <c r="I465" i="11"/>
  <c r="K465" i="11" s="1"/>
  <c r="I461" i="11"/>
  <c r="K461" i="11" s="1"/>
  <c r="I457" i="11"/>
  <c r="K457" i="11" s="1"/>
  <c r="I453" i="11"/>
  <c r="K453" i="11" s="1"/>
  <c r="I449" i="11"/>
  <c r="K449" i="11" s="1"/>
  <c r="I445" i="11"/>
  <c r="K445" i="11" s="1"/>
  <c r="I441" i="11"/>
  <c r="K441" i="11" s="1"/>
  <c r="I437" i="11"/>
  <c r="K437" i="11" s="1"/>
  <c r="I433" i="11"/>
  <c r="K433" i="11" s="1"/>
  <c r="I429" i="11"/>
  <c r="K429" i="11" s="1"/>
  <c r="I425" i="11"/>
  <c r="K425" i="11" s="1"/>
  <c r="I421" i="11"/>
  <c r="K421" i="11" s="1"/>
  <c r="I417" i="11"/>
  <c r="K417" i="11" s="1"/>
  <c r="I413" i="11"/>
  <c r="K413" i="11" s="1"/>
  <c r="I409" i="11"/>
  <c r="K409" i="11" s="1"/>
  <c r="I405" i="11"/>
  <c r="K405" i="11" s="1"/>
  <c r="I401" i="11"/>
  <c r="K401" i="11" s="1"/>
  <c r="I397" i="11"/>
  <c r="K397" i="11" s="1"/>
  <c r="I393" i="11"/>
  <c r="K393" i="11" s="1"/>
  <c r="I389" i="11"/>
  <c r="K389" i="11" s="1"/>
  <c r="I385" i="11"/>
  <c r="K385" i="11" s="1"/>
  <c r="I381" i="11"/>
  <c r="K381" i="11" s="1"/>
  <c r="I377" i="11"/>
  <c r="K377" i="11" s="1"/>
  <c r="I373" i="11"/>
  <c r="K373" i="11" s="1"/>
  <c r="I369" i="11"/>
  <c r="K369" i="11" s="1"/>
  <c r="I365" i="11"/>
  <c r="K365" i="11" s="1"/>
  <c r="I361" i="11"/>
  <c r="K361" i="11" s="1"/>
  <c r="I357" i="11"/>
  <c r="K357" i="11" s="1"/>
  <c r="I353" i="11"/>
  <c r="K353" i="11" s="1"/>
  <c r="I349" i="11"/>
  <c r="K349" i="11" s="1"/>
  <c r="I345" i="11"/>
  <c r="K345" i="11" s="1"/>
  <c r="I341" i="11"/>
  <c r="K341" i="11" s="1"/>
  <c r="I337" i="11"/>
  <c r="K337" i="11" s="1"/>
  <c r="I333" i="11"/>
  <c r="K333" i="11" s="1"/>
  <c r="I329" i="11"/>
  <c r="K329" i="11" s="1"/>
  <c r="I325" i="11"/>
  <c r="K325" i="11" s="1"/>
  <c r="I321" i="11"/>
  <c r="K321" i="11" s="1"/>
  <c r="I317" i="11"/>
  <c r="K317" i="11" s="1"/>
  <c r="I313" i="11"/>
  <c r="K313" i="11" s="1"/>
  <c r="I309" i="11"/>
  <c r="K309" i="11" s="1"/>
  <c r="I305" i="11"/>
  <c r="K305" i="11" s="1"/>
  <c r="I301" i="11"/>
  <c r="K301" i="11" s="1"/>
  <c r="I297" i="11"/>
  <c r="K297" i="11" s="1"/>
  <c r="I293" i="11"/>
  <c r="K293" i="11" s="1"/>
  <c r="I289" i="11"/>
  <c r="K289" i="11" s="1"/>
  <c r="I285" i="11"/>
  <c r="K285" i="11" s="1"/>
  <c r="I281" i="11"/>
  <c r="K281" i="11" s="1"/>
  <c r="I277" i="11"/>
  <c r="K277" i="11" s="1"/>
  <c r="I273" i="11"/>
  <c r="K273" i="11" s="1"/>
  <c r="I269" i="11"/>
  <c r="K269" i="11" s="1"/>
  <c r="I265" i="11"/>
  <c r="K265" i="11" s="1"/>
  <c r="I261" i="11"/>
  <c r="K261" i="11" s="1"/>
  <c r="I257" i="11"/>
  <c r="K257" i="11" s="1"/>
  <c r="I253" i="11"/>
  <c r="K253" i="11" s="1"/>
  <c r="I249" i="11"/>
  <c r="K249" i="11" s="1"/>
  <c r="I245" i="11"/>
  <c r="K245" i="11" s="1"/>
  <c r="I241" i="11"/>
  <c r="K241" i="11" s="1"/>
  <c r="I237" i="11"/>
  <c r="K237" i="11" s="1"/>
  <c r="I233" i="11"/>
  <c r="K233" i="11" s="1"/>
  <c r="I229" i="11"/>
  <c r="K229" i="11" s="1"/>
  <c r="I225" i="11"/>
  <c r="K225" i="11" s="1"/>
  <c r="I221" i="11"/>
  <c r="K221" i="11" s="1"/>
  <c r="I217" i="11"/>
  <c r="K217" i="11" s="1"/>
  <c r="I213" i="11"/>
  <c r="K213" i="11" s="1"/>
  <c r="I209" i="11"/>
  <c r="K209" i="11" s="1"/>
  <c r="I205" i="11"/>
  <c r="K205" i="11" s="1"/>
  <c r="I201" i="11"/>
  <c r="K201" i="11" s="1"/>
  <c r="I197" i="11"/>
  <c r="K197" i="11" s="1"/>
  <c r="I193" i="11"/>
  <c r="K193" i="11" s="1"/>
  <c r="I189" i="11"/>
  <c r="K189" i="11" s="1"/>
  <c r="I185" i="11"/>
  <c r="K185" i="11" s="1"/>
  <c r="I181" i="11"/>
  <c r="K181" i="11" s="1"/>
  <c r="I177" i="11"/>
  <c r="K177" i="11" s="1"/>
  <c r="I173" i="11"/>
  <c r="K173" i="11" s="1"/>
  <c r="I169" i="11"/>
  <c r="K169" i="11" s="1"/>
  <c r="I165" i="11"/>
  <c r="K165" i="11" s="1"/>
  <c r="I161" i="11"/>
  <c r="K161" i="11" s="1"/>
  <c r="I157" i="11"/>
  <c r="K157" i="11" s="1"/>
  <c r="I153" i="11"/>
  <c r="K153" i="11" s="1"/>
  <c r="I149" i="11"/>
  <c r="K149" i="11" s="1"/>
  <c r="I145" i="11"/>
  <c r="K145" i="11" s="1"/>
  <c r="I141" i="11"/>
  <c r="K141" i="11" s="1"/>
  <c r="I137" i="11"/>
  <c r="K137" i="11" s="1"/>
  <c r="I133" i="11"/>
  <c r="K133" i="11" s="1"/>
  <c r="I129" i="11"/>
  <c r="K129" i="11" s="1"/>
  <c r="I125" i="11"/>
  <c r="K125" i="11" s="1"/>
  <c r="I121" i="11"/>
  <c r="K121" i="11" s="1"/>
  <c r="I117" i="11"/>
  <c r="K117" i="11" s="1"/>
  <c r="I113" i="11"/>
  <c r="K113" i="11" s="1"/>
  <c r="I109" i="11"/>
  <c r="K109" i="11" s="1"/>
  <c r="I105" i="11"/>
  <c r="K105" i="11" s="1"/>
  <c r="I101" i="11"/>
  <c r="K101" i="11" s="1"/>
  <c r="I97" i="11"/>
  <c r="K97" i="11" s="1"/>
  <c r="I93" i="11"/>
  <c r="K93" i="11" s="1"/>
  <c r="I89" i="11"/>
  <c r="K89" i="11" s="1"/>
  <c r="I85" i="11"/>
  <c r="K85" i="11" s="1"/>
  <c r="I81" i="11"/>
  <c r="K81" i="11" s="1"/>
  <c r="I77" i="11"/>
  <c r="K77" i="11" s="1"/>
  <c r="J1033" i="11"/>
  <c r="L1033" i="11" s="1"/>
  <c r="J1029" i="11"/>
  <c r="L1029" i="11" s="1"/>
  <c r="J1025" i="11"/>
  <c r="L1025" i="11" s="1"/>
  <c r="J1021" i="11"/>
  <c r="L1021" i="11" s="1"/>
  <c r="J1017" i="11"/>
  <c r="L1017" i="11" s="1"/>
  <c r="J1013" i="11"/>
  <c r="L1013" i="11" s="1"/>
  <c r="J1009" i="11"/>
  <c r="L1009" i="11" s="1"/>
  <c r="J1005" i="11"/>
  <c r="L1005" i="11" s="1"/>
  <c r="J1001" i="11"/>
  <c r="L1001" i="11" s="1"/>
  <c r="J997" i="11"/>
  <c r="L997" i="11" s="1"/>
  <c r="J993" i="11"/>
  <c r="L993" i="11" s="1"/>
  <c r="J989" i="11"/>
  <c r="L989" i="11" s="1"/>
  <c r="J985" i="11"/>
  <c r="L985" i="11" s="1"/>
  <c r="J981" i="11"/>
  <c r="L981" i="11" s="1"/>
  <c r="J977" i="11"/>
  <c r="L977" i="11" s="1"/>
  <c r="J973" i="11"/>
  <c r="L973" i="11" s="1"/>
  <c r="J969" i="11"/>
  <c r="L969" i="11" s="1"/>
  <c r="J965" i="11"/>
  <c r="L965" i="11" s="1"/>
  <c r="J961" i="11"/>
  <c r="L961" i="11" s="1"/>
  <c r="J957" i="11"/>
  <c r="L957" i="11" s="1"/>
  <c r="J953" i="11"/>
  <c r="L953" i="11" s="1"/>
  <c r="J949" i="11"/>
  <c r="L949" i="11" s="1"/>
  <c r="J945" i="11"/>
  <c r="L945" i="11" s="1"/>
  <c r="J941" i="11"/>
  <c r="L941" i="11" s="1"/>
  <c r="J937" i="11"/>
  <c r="L937" i="11" s="1"/>
  <c r="J933" i="11"/>
  <c r="L933" i="11" s="1"/>
  <c r="J929" i="11"/>
  <c r="L929" i="11" s="1"/>
  <c r="J925" i="11"/>
  <c r="L925" i="11" s="1"/>
  <c r="J921" i="11"/>
  <c r="L921" i="11" s="1"/>
  <c r="J917" i="11"/>
  <c r="L917" i="11" s="1"/>
  <c r="J913" i="11"/>
  <c r="L913" i="11" s="1"/>
  <c r="J909" i="11"/>
  <c r="L909" i="11" s="1"/>
  <c r="J905" i="11"/>
  <c r="L905" i="11" s="1"/>
  <c r="J901" i="11"/>
  <c r="L901" i="11" s="1"/>
  <c r="J897" i="11"/>
  <c r="L897" i="11" s="1"/>
  <c r="J893" i="11"/>
  <c r="L893" i="11" s="1"/>
  <c r="J889" i="11"/>
  <c r="L889" i="11" s="1"/>
  <c r="J885" i="11"/>
  <c r="L885" i="11" s="1"/>
  <c r="J881" i="11"/>
  <c r="L881" i="11" s="1"/>
  <c r="J877" i="11"/>
  <c r="L877" i="11" s="1"/>
  <c r="J873" i="11"/>
  <c r="L873" i="11" s="1"/>
  <c r="J869" i="11"/>
  <c r="L869" i="11" s="1"/>
  <c r="J865" i="11"/>
  <c r="L865" i="11" s="1"/>
  <c r="J861" i="11"/>
  <c r="L861" i="11" s="1"/>
  <c r="J857" i="11"/>
  <c r="L857" i="11" s="1"/>
  <c r="J853" i="11"/>
  <c r="L853" i="11" s="1"/>
  <c r="J849" i="11"/>
  <c r="L849" i="11" s="1"/>
  <c r="J845" i="11"/>
  <c r="L845" i="11" s="1"/>
  <c r="J841" i="11"/>
  <c r="L841" i="11" s="1"/>
  <c r="J837" i="11"/>
  <c r="L837" i="11" s="1"/>
  <c r="J833" i="11"/>
  <c r="L833" i="11" s="1"/>
  <c r="J829" i="11"/>
  <c r="L829" i="11" s="1"/>
  <c r="J825" i="11"/>
  <c r="L825" i="11" s="1"/>
  <c r="J821" i="11"/>
  <c r="L821" i="11" s="1"/>
  <c r="J817" i="11"/>
  <c r="L817" i="11" s="1"/>
  <c r="J813" i="11"/>
  <c r="L813" i="11" s="1"/>
  <c r="J809" i="11"/>
  <c r="L809" i="11" s="1"/>
  <c r="J805" i="11"/>
  <c r="L805" i="11" s="1"/>
  <c r="J801" i="11"/>
  <c r="L801" i="11" s="1"/>
  <c r="J797" i="11"/>
  <c r="L797" i="11" s="1"/>
  <c r="J793" i="11"/>
  <c r="L793" i="11" s="1"/>
  <c r="J789" i="11"/>
  <c r="L789" i="11" s="1"/>
  <c r="J785" i="11"/>
  <c r="L785" i="11" s="1"/>
  <c r="J781" i="11"/>
  <c r="L781" i="11" s="1"/>
  <c r="J777" i="11"/>
  <c r="L777" i="11" s="1"/>
  <c r="J773" i="11"/>
  <c r="L773" i="11" s="1"/>
  <c r="J769" i="11"/>
  <c r="L769" i="11" s="1"/>
  <c r="J765" i="11"/>
  <c r="L765" i="11" s="1"/>
  <c r="J761" i="11"/>
  <c r="L761" i="11" s="1"/>
  <c r="J757" i="11"/>
  <c r="L757" i="11" s="1"/>
  <c r="J753" i="11"/>
  <c r="L753" i="11" s="1"/>
  <c r="J749" i="11"/>
  <c r="L749" i="11" s="1"/>
  <c r="J745" i="11"/>
  <c r="L745" i="11" s="1"/>
  <c r="J741" i="11"/>
  <c r="L741" i="11" s="1"/>
  <c r="J737" i="11"/>
  <c r="L737" i="11" s="1"/>
  <c r="J733" i="11"/>
  <c r="L733" i="11" s="1"/>
  <c r="J729" i="11"/>
  <c r="L729" i="11" s="1"/>
  <c r="J725" i="11"/>
  <c r="L725" i="11" s="1"/>
  <c r="J721" i="11"/>
  <c r="L721" i="11" s="1"/>
  <c r="J717" i="11"/>
  <c r="L717" i="11" s="1"/>
  <c r="J713" i="11"/>
  <c r="L713" i="11" s="1"/>
  <c r="J709" i="11"/>
  <c r="L709" i="11" s="1"/>
  <c r="J705" i="11"/>
  <c r="L705" i="11" s="1"/>
  <c r="J701" i="11"/>
  <c r="L701" i="11" s="1"/>
  <c r="J697" i="11"/>
  <c r="L697" i="11" s="1"/>
  <c r="J693" i="11"/>
  <c r="L693" i="11" s="1"/>
  <c r="J689" i="11"/>
  <c r="L689" i="11" s="1"/>
  <c r="J685" i="11"/>
  <c r="L685" i="11" s="1"/>
  <c r="J681" i="11"/>
  <c r="L681" i="11" s="1"/>
  <c r="J677" i="11"/>
  <c r="L677" i="11" s="1"/>
  <c r="J673" i="11"/>
  <c r="L673" i="11" s="1"/>
  <c r="J669" i="11"/>
  <c r="L669" i="11" s="1"/>
  <c r="J665" i="11"/>
  <c r="L665" i="11" s="1"/>
  <c r="J661" i="11"/>
  <c r="L661" i="11" s="1"/>
  <c r="J657" i="11"/>
  <c r="L657" i="11" s="1"/>
  <c r="J653" i="11"/>
  <c r="L653" i="11" s="1"/>
  <c r="J649" i="11"/>
  <c r="L649" i="11" s="1"/>
  <c r="J645" i="11"/>
  <c r="L645" i="11" s="1"/>
  <c r="J641" i="11"/>
  <c r="L641" i="11" s="1"/>
  <c r="J637" i="11"/>
  <c r="L637" i="11" s="1"/>
  <c r="J633" i="11"/>
  <c r="L633" i="11" s="1"/>
  <c r="J629" i="11"/>
  <c r="L629" i="11" s="1"/>
  <c r="J625" i="11"/>
  <c r="L625" i="11" s="1"/>
  <c r="J621" i="11"/>
  <c r="L621" i="11" s="1"/>
  <c r="J617" i="11"/>
  <c r="L617" i="11" s="1"/>
  <c r="J613" i="11"/>
  <c r="L613" i="11" s="1"/>
  <c r="J609" i="11"/>
  <c r="L609" i="11" s="1"/>
  <c r="J605" i="11"/>
  <c r="L605" i="11" s="1"/>
  <c r="J601" i="11"/>
  <c r="L601" i="11" s="1"/>
  <c r="J597" i="11"/>
  <c r="L597" i="11" s="1"/>
  <c r="J593" i="11"/>
  <c r="L593" i="11" s="1"/>
  <c r="J589" i="11"/>
  <c r="L589" i="11" s="1"/>
  <c r="J585" i="11"/>
  <c r="L585" i="11" s="1"/>
  <c r="J581" i="11"/>
  <c r="L581" i="11" s="1"/>
  <c r="J577" i="11"/>
  <c r="L577" i="11" s="1"/>
  <c r="J573" i="11"/>
  <c r="L573" i="11" s="1"/>
  <c r="J569" i="11"/>
  <c r="L569" i="11" s="1"/>
  <c r="J565" i="11"/>
  <c r="L565" i="11" s="1"/>
  <c r="J561" i="11"/>
  <c r="L561" i="11" s="1"/>
  <c r="J557" i="11"/>
  <c r="L557" i="11" s="1"/>
  <c r="J553" i="11"/>
  <c r="L553" i="11" s="1"/>
  <c r="J549" i="11"/>
  <c r="L549" i="11" s="1"/>
  <c r="J545" i="11"/>
  <c r="L545" i="11" s="1"/>
  <c r="J541" i="11"/>
  <c r="L541" i="11" s="1"/>
  <c r="J537" i="11"/>
  <c r="L537" i="11" s="1"/>
  <c r="J533" i="11"/>
  <c r="L533" i="11" s="1"/>
  <c r="J529" i="11"/>
  <c r="L529" i="11" s="1"/>
  <c r="J525" i="11"/>
  <c r="L525" i="11" s="1"/>
  <c r="J521" i="11"/>
  <c r="L521" i="11" s="1"/>
  <c r="J517" i="11"/>
  <c r="L517" i="11" s="1"/>
  <c r="J513" i="11"/>
  <c r="L513" i="11" s="1"/>
  <c r="J509" i="11"/>
  <c r="L509" i="11" s="1"/>
  <c r="J505" i="11"/>
  <c r="L505" i="11" s="1"/>
  <c r="J501" i="11"/>
  <c r="L501" i="11" s="1"/>
  <c r="J497" i="11"/>
  <c r="L497" i="11" s="1"/>
  <c r="J493" i="11"/>
  <c r="L493" i="11" s="1"/>
  <c r="J489" i="11"/>
  <c r="L489" i="11" s="1"/>
  <c r="J485" i="11"/>
  <c r="L485" i="11" s="1"/>
  <c r="J481" i="11"/>
  <c r="L481" i="11" s="1"/>
  <c r="J477" i="11"/>
  <c r="L477" i="11" s="1"/>
  <c r="J473" i="11"/>
  <c r="L473" i="11" s="1"/>
  <c r="J469" i="11"/>
  <c r="L469" i="11" s="1"/>
  <c r="J465" i="11"/>
  <c r="L465" i="11" s="1"/>
  <c r="J461" i="11"/>
  <c r="L461" i="11" s="1"/>
  <c r="J457" i="11"/>
  <c r="L457" i="11" s="1"/>
  <c r="J453" i="11"/>
  <c r="L453" i="11" s="1"/>
  <c r="J449" i="11"/>
  <c r="L449" i="11" s="1"/>
  <c r="J445" i="11"/>
  <c r="L445" i="11" s="1"/>
  <c r="J441" i="11"/>
  <c r="L441" i="11" s="1"/>
  <c r="J437" i="11"/>
  <c r="L437" i="11" s="1"/>
  <c r="J433" i="11"/>
  <c r="L433" i="11" s="1"/>
  <c r="J429" i="11"/>
  <c r="L429" i="11" s="1"/>
  <c r="J425" i="11"/>
  <c r="L425" i="11" s="1"/>
  <c r="J421" i="11"/>
  <c r="L421" i="11" s="1"/>
  <c r="J417" i="11"/>
  <c r="L417" i="11" s="1"/>
  <c r="J413" i="11"/>
  <c r="L413" i="11" s="1"/>
  <c r="J409" i="11"/>
  <c r="L409" i="11" s="1"/>
  <c r="J405" i="11"/>
  <c r="L405" i="11" s="1"/>
  <c r="J401" i="11"/>
  <c r="L401" i="11" s="1"/>
  <c r="J397" i="11"/>
  <c r="L397" i="11" s="1"/>
  <c r="J393" i="11"/>
  <c r="L393" i="11" s="1"/>
  <c r="J389" i="11"/>
  <c r="L389" i="11" s="1"/>
  <c r="J385" i="11"/>
  <c r="L385" i="11" s="1"/>
  <c r="J381" i="11"/>
  <c r="L381" i="11" s="1"/>
  <c r="J377" i="11"/>
  <c r="L377" i="11" s="1"/>
  <c r="J373" i="11"/>
  <c r="L373" i="11" s="1"/>
  <c r="J369" i="11"/>
  <c r="L369" i="11" s="1"/>
  <c r="J365" i="11"/>
  <c r="L365" i="11" s="1"/>
  <c r="J361" i="11"/>
  <c r="L361" i="11" s="1"/>
  <c r="J357" i="11"/>
  <c r="L357" i="11" s="1"/>
  <c r="J353" i="11"/>
  <c r="L353" i="11" s="1"/>
  <c r="J349" i="11"/>
  <c r="L349" i="11" s="1"/>
  <c r="J345" i="11"/>
  <c r="L345" i="11" s="1"/>
  <c r="J341" i="11"/>
  <c r="L341" i="11" s="1"/>
  <c r="J337" i="11"/>
  <c r="L337" i="11" s="1"/>
  <c r="J333" i="11"/>
  <c r="L333" i="11" s="1"/>
  <c r="J329" i="11"/>
  <c r="L329" i="11" s="1"/>
  <c r="J325" i="11"/>
  <c r="L325" i="11" s="1"/>
  <c r="J321" i="11"/>
  <c r="L321" i="11" s="1"/>
  <c r="J317" i="11"/>
  <c r="L317" i="11" s="1"/>
  <c r="J313" i="11"/>
  <c r="L313" i="11" s="1"/>
  <c r="J309" i="11"/>
  <c r="L309" i="11" s="1"/>
  <c r="J305" i="11"/>
  <c r="L305" i="11" s="1"/>
  <c r="J301" i="11"/>
  <c r="L301" i="11" s="1"/>
  <c r="J297" i="11"/>
  <c r="L297" i="11" s="1"/>
  <c r="J293" i="11"/>
  <c r="L293" i="11" s="1"/>
  <c r="J289" i="11"/>
  <c r="L289" i="11" s="1"/>
  <c r="J285" i="11"/>
  <c r="L285" i="11" s="1"/>
  <c r="J281" i="11"/>
  <c r="L281" i="11" s="1"/>
  <c r="J277" i="11"/>
  <c r="L277" i="11" s="1"/>
  <c r="J273" i="11"/>
  <c r="L273" i="11" s="1"/>
  <c r="J269" i="11"/>
  <c r="L269" i="11" s="1"/>
  <c r="J265" i="11"/>
  <c r="L265" i="11" s="1"/>
  <c r="J261" i="11"/>
  <c r="L261" i="11" s="1"/>
  <c r="J257" i="11"/>
  <c r="L257" i="11" s="1"/>
  <c r="J253" i="11"/>
  <c r="L253" i="11" s="1"/>
  <c r="J249" i="11"/>
  <c r="L249" i="11" s="1"/>
  <c r="J245" i="11"/>
  <c r="L245" i="11" s="1"/>
  <c r="J241" i="11"/>
  <c r="L241" i="11" s="1"/>
  <c r="J237" i="11"/>
  <c r="L237" i="11" s="1"/>
  <c r="J233" i="11"/>
  <c r="L233" i="11" s="1"/>
  <c r="J229" i="11"/>
  <c r="L229" i="11" s="1"/>
  <c r="J225" i="11"/>
  <c r="L225" i="11" s="1"/>
  <c r="J221" i="11"/>
  <c r="L221" i="11" s="1"/>
  <c r="J217" i="11"/>
  <c r="L217" i="11" s="1"/>
  <c r="J213" i="11"/>
  <c r="L213" i="11" s="1"/>
  <c r="J209" i="11"/>
  <c r="L209" i="11" s="1"/>
  <c r="J205" i="11"/>
  <c r="L205" i="11" s="1"/>
  <c r="J201" i="11"/>
  <c r="L201" i="11" s="1"/>
  <c r="J197" i="11"/>
  <c r="L197" i="11" s="1"/>
  <c r="J193" i="11"/>
  <c r="L193" i="11" s="1"/>
  <c r="J189" i="11"/>
  <c r="L189" i="11" s="1"/>
  <c r="J185" i="11"/>
  <c r="L185" i="11" s="1"/>
  <c r="J181" i="11"/>
  <c r="L181" i="11" s="1"/>
  <c r="J177" i="11"/>
  <c r="L177" i="11" s="1"/>
  <c r="J173" i="11"/>
  <c r="L173" i="11" s="1"/>
  <c r="J169" i="11"/>
  <c r="L169" i="11" s="1"/>
  <c r="J165" i="11"/>
  <c r="L165" i="11" s="1"/>
  <c r="J161" i="11"/>
  <c r="L161" i="11" s="1"/>
  <c r="J157" i="11"/>
  <c r="L157" i="11" s="1"/>
  <c r="J153" i="11"/>
  <c r="L153" i="11" s="1"/>
  <c r="J149" i="11"/>
  <c r="L149" i="11" s="1"/>
  <c r="J145" i="11"/>
  <c r="L145" i="11" s="1"/>
  <c r="J141" i="11"/>
  <c r="L141" i="11" s="1"/>
  <c r="J137" i="11"/>
  <c r="L137" i="11" s="1"/>
  <c r="J133" i="11"/>
  <c r="L133" i="11" s="1"/>
  <c r="J129" i="11"/>
  <c r="L129" i="11" s="1"/>
  <c r="J125" i="11"/>
  <c r="L125" i="11" s="1"/>
  <c r="J121" i="11"/>
  <c r="L121" i="11" s="1"/>
  <c r="J117" i="11"/>
  <c r="L117" i="11" s="1"/>
  <c r="J113" i="11"/>
  <c r="L113" i="11" s="1"/>
  <c r="J109" i="11"/>
  <c r="L109" i="11" s="1"/>
  <c r="J105" i="11"/>
  <c r="L105" i="11" s="1"/>
  <c r="J101" i="11"/>
  <c r="L101" i="11" s="1"/>
  <c r="J93" i="11"/>
  <c r="L93" i="11" s="1"/>
  <c r="J89" i="11"/>
  <c r="L89" i="11" s="1"/>
  <c r="J85" i="11"/>
  <c r="L85" i="11" s="1"/>
  <c r="J81" i="11"/>
  <c r="L81" i="11" s="1"/>
  <c r="J77" i="11"/>
  <c r="L77" i="11" s="1"/>
  <c r="I1032" i="11"/>
  <c r="K1032" i="11" s="1"/>
  <c r="I1028" i="11"/>
  <c r="K1028" i="11" s="1"/>
  <c r="I1024" i="11"/>
  <c r="K1024" i="11" s="1"/>
  <c r="I1020" i="11"/>
  <c r="K1020" i="11" s="1"/>
  <c r="I1016" i="11"/>
  <c r="K1016" i="11" s="1"/>
  <c r="I1012" i="11"/>
  <c r="K1012" i="11" s="1"/>
  <c r="I1008" i="11"/>
  <c r="K1008" i="11" s="1"/>
  <c r="I1004" i="11"/>
  <c r="K1004" i="11" s="1"/>
  <c r="I1000" i="11"/>
  <c r="K1000" i="11" s="1"/>
  <c r="I996" i="11"/>
  <c r="K996" i="11" s="1"/>
  <c r="I992" i="11"/>
  <c r="K992" i="11" s="1"/>
  <c r="I988" i="11"/>
  <c r="K988" i="11" s="1"/>
  <c r="I984" i="11"/>
  <c r="K984" i="11" s="1"/>
  <c r="I980" i="11"/>
  <c r="K980" i="11" s="1"/>
  <c r="I976" i="11"/>
  <c r="K976" i="11" s="1"/>
  <c r="I972" i="11"/>
  <c r="K972" i="11" s="1"/>
  <c r="I968" i="11"/>
  <c r="K968" i="11" s="1"/>
  <c r="I964" i="11"/>
  <c r="K964" i="11" s="1"/>
  <c r="I960" i="11"/>
  <c r="K960" i="11" s="1"/>
  <c r="I956" i="11"/>
  <c r="K956" i="11" s="1"/>
  <c r="I952" i="11"/>
  <c r="K952" i="11" s="1"/>
  <c r="I948" i="11"/>
  <c r="K948" i="11" s="1"/>
  <c r="I944" i="11"/>
  <c r="K944" i="11" s="1"/>
  <c r="I940" i="11"/>
  <c r="K940" i="11" s="1"/>
  <c r="I936" i="11"/>
  <c r="K936" i="11" s="1"/>
  <c r="I932" i="11"/>
  <c r="K932" i="11" s="1"/>
  <c r="I928" i="11"/>
  <c r="K928" i="11" s="1"/>
  <c r="I924" i="11"/>
  <c r="K924" i="11" s="1"/>
  <c r="I920" i="11"/>
  <c r="K920" i="11" s="1"/>
  <c r="I916" i="11"/>
  <c r="K916" i="11" s="1"/>
  <c r="I912" i="11"/>
  <c r="K912" i="11" s="1"/>
  <c r="I908" i="11"/>
  <c r="K908" i="11" s="1"/>
  <c r="I904" i="11"/>
  <c r="K904" i="11" s="1"/>
  <c r="I900" i="11"/>
  <c r="K900" i="11" s="1"/>
  <c r="I896" i="11"/>
  <c r="K896" i="11" s="1"/>
  <c r="I892" i="11"/>
  <c r="K892" i="11" s="1"/>
  <c r="I888" i="11"/>
  <c r="K888" i="11" s="1"/>
  <c r="I884" i="11"/>
  <c r="K884" i="11" s="1"/>
  <c r="I880" i="11"/>
  <c r="K880" i="11" s="1"/>
  <c r="I876" i="11"/>
  <c r="K876" i="11" s="1"/>
  <c r="I872" i="11"/>
  <c r="K872" i="11" s="1"/>
  <c r="I868" i="11"/>
  <c r="K868" i="11" s="1"/>
  <c r="I864" i="11"/>
  <c r="K864" i="11" s="1"/>
  <c r="I860" i="11"/>
  <c r="K860" i="11" s="1"/>
  <c r="I856" i="11"/>
  <c r="K856" i="11" s="1"/>
  <c r="I852" i="11"/>
  <c r="K852" i="11" s="1"/>
  <c r="I848" i="11"/>
  <c r="K848" i="11" s="1"/>
  <c r="I844" i="11"/>
  <c r="K844" i="11" s="1"/>
  <c r="I840" i="11"/>
  <c r="K840" i="11" s="1"/>
  <c r="I836" i="11"/>
  <c r="K836" i="11" s="1"/>
  <c r="I832" i="11"/>
  <c r="K832" i="11" s="1"/>
  <c r="I828" i="11"/>
  <c r="K828" i="11" s="1"/>
  <c r="I824" i="11"/>
  <c r="K824" i="11" s="1"/>
  <c r="I820" i="11"/>
  <c r="K820" i="11" s="1"/>
  <c r="I816" i="11"/>
  <c r="K816" i="11" s="1"/>
  <c r="I812" i="11"/>
  <c r="K812" i="11" s="1"/>
  <c r="I808" i="11"/>
  <c r="K808" i="11" s="1"/>
  <c r="I804" i="11"/>
  <c r="K804" i="11" s="1"/>
  <c r="I800" i="11"/>
  <c r="K800" i="11" s="1"/>
  <c r="I796" i="11"/>
  <c r="K796" i="11" s="1"/>
  <c r="I792" i="11"/>
  <c r="K792" i="11" s="1"/>
  <c r="I788" i="11"/>
  <c r="K788" i="11" s="1"/>
  <c r="I784" i="11"/>
  <c r="K784" i="11" s="1"/>
  <c r="I780" i="11"/>
  <c r="K780" i="11" s="1"/>
  <c r="I776" i="11"/>
  <c r="K776" i="11" s="1"/>
  <c r="I772" i="11"/>
  <c r="K772" i="11" s="1"/>
  <c r="I768" i="11"/>
  <c r="K768" i="11" s="1"/>
  <c r="I764" i="11"/>
  <c r="K764" i="11" s="1"/>
  <c r="I760" i="11"/>
  <c r="K760" i="11" s="1"/>
  <c r="I756" i="11"/>
  <c r="K756" i="11" s="1"/>
  <c r="I752" i="11"/>
  <c r="K752" i="11" s="1"/>
  <c r="I748" i="11"/>
  <c r="K748" i="11" s="1"/>
  <c r="I744" i="11"/>
  <c r="K744" i="11" s="1"/>
  <c r="I740" i="11"/>
  <c r="K740" i="11" s="1"/>
  <c r="I736" i="11"/>
  <c r="K736" i="11" s="1"/>
  <c r="I732" i="11"/>
  <c r="K732" i="11" s="1"/>
  <c r="I728" i="11"/>
  <c r="K728" i="11" s="1"/>
  <c r="I724" i="11"/>
  <c r="K724" i="11" s="1"/>
  <c r="I720" i="11"/>
  <c r="K720" i="11" s="1"/>
  <c r="I716" i="11"/>
  <c r="K716" i="11" s="1"/>
  <c r="I712" i="11"/>
  <c r="K712" i="11" s="1"/>
  <c r="I708" i="11"/>
  <c r="K708" i="11" s="1"/>
  <c r="I704" i="11"/>
  <c r="K704" i="11" s="1"/>
  <c r="I700" i="11"/>
  <c r="K700" i="11" s="1"/>
  <c r="I696" i="11"/>
  <c r="K696" i="11" s="1"/>
  <c r="I692" i="11"/>
  <c r="K692" i="11" s="1"/>
  <c r="I688" i="11"/>
  <c r="K688" i="11" s="1"/>
  <c r="I684" i="11"/>
  <c r="K684" i="11" s="1"/>
  <c r="I680" i="11"/>
  <c r="K680" i="11" s="1"/>
  <c r="I676" i="11"/>
  <c r="K676" i="11" s="1"/>
  <c r="I672" i="11"/>
  <c r="K672" i="11" s="1"/>
  <c r="I668" i="11"/>
  <c r="K668" i="11" s="1"/>
  <c r="I664" i="11"/>
  <c r="K664" i="11" s="1"/>
  <c r="I660" i="11"/>
  <c r="K660" i="11" s="1"/>
  <c r="I656" i="11"/>
  <c r="K656" i="11" s="1"/>
  <c r="I652" i="11"/>
  <c r="K652" i="11" s="1"/>
  <c r="I648" i="11"/>
  <c r="K648" i="11" s="1"/>
  <c r="I644" i="11"/>
  <c r="K644" i="11" s="1"/>
  <c r="I640" i="11"/>
  <c r="K640" i="11" s="1"/>
  <c r="I636" i="11"/>
  <c r="K636" i="11" s="1"/>
  <c r="I632" i="11"/>
  <c r="K632" i="11" s="1"/>
  <c r="I628" i="11"/>
  <c r="K628" i="11" s="1"/>
  <c r="I624" i="11"/>
  <c r="K624" i="11" s="1"/>
  <c r="I620" i="11"/>
  <c r="K620" i="11" s="1"/>
  <c r="I616" i="11"/>
  <c r="K616" i="11" s="1"/>
  <c r="I612" i="11"/>
  <c r="K612" i="11" s="1"/>
  <c r="I608" i="11"/>
  <c r="K608" i="11" s="1"/>
  <c r="I604" i="11"/>
  <c r="K604" i="11" s="1"/>
  <c r="I600" i="11"/>
  <c r="K600" i="11" s="1"/>
  <c r="I596" i="11"/>
  <c r="K596" i="11" s="1"/>
  <c r="I592" i="11"/>
  <c r="K592" i="11" s="1"/>
  <c r="I588" i="11"/>
  <c r="K588" i="11" s="1"/>
  <c r="I584" i="11"/>
  <c r="K584" i="11" s="1"/>
  <c r="I580" i="11"/>
  <c r="K580" i="11" s="1"/>
  <c r="I576" i="11"/>
  <c r="K576" i="11" s="1"/>
  <c r="I572" i="11"/>
  <c r="K572" i="11" s="1"/>
  <c r="I568" i="11"/>
  <c r="K568" i="11" s="1"/>
  <c r="I564" i="11"/>
  <c r="K564" i="11" s="1"/>
  <c r="I560" i="11"/>
  <c r="K560" i="11" s="1"/>
  <c r="I556" i="11"/>
  <c r="K556" i="11" s="1"/>
  <c r="I552" i="11"/>
  <c r="K552" i="11" s="1"/>
  <c r="I548" i="11"/>
  <c r="K548" i="11" s="1"/>
  <c r="I544" i="11"/>
  <c r="K544" i="11" s="1"/>
  <c r="I540" i="11"/>
  <c r="K540" i="11" s="1"/>
  <c r="I536" i="11"/>
  <c r="K536" i="11" s="1"/>
  <c r="I532" i="11"/>
  <c r="K532" i="11" s="1"/>
  <c r="I528" i="11"/>
  <c r="K528" i="11" s="1"/>
  <c r="I524" i="11"/>
  <c r="K524" i="11" s="1"/>
  <c r="I520" i="11"/>
  <c r="K520" i="11" s="1"/>
  <c r="I516" i="11"/>
  <c r="K516" i="11" s="1"/>
  <c r="I512" i="11"/>
  <c r="K512" i="11" s="1"/>
  <c r="I508" i="11"/>
  <c r="K508" i="11" s="1"/>
  <c r="I504" i="11"/>
  <c r="K504" i="11" s="1"/>
  <c r="I500" i="11"/>
  <c r="K500" i="11" s="1"/>
  <c r="I496" i="11"/>
  <c r="K496" i="11" s="1"/>
  <c r="I492" i="11"/>
  <c r="K492" i="11" s="1"/>
  <c r="I488" i="11"/>
  <c r="K488" i="11" s="1"/>
  <c r="I484" i="11"/>
  <c r="K484" i="11" s="1"/>
  <c r="I480" i="11"/>
  <c r="K480" i="11" s="1"/>
  <c r="I476" i="11"/>
  <c r="K476" i="11" s="1"/>
  <c r="I472" i="11"/>
  <c r="K472" i="11" s="1"/>
  <c r="I468" i="11"/>
  <c r="K468" i="11" s="1"/>
  <c r="I464" i="11"/>
  <c r="K464" i="11" s="1"/>
  <c r="I460" i="11"/>
  <c r="K460" i="11" s="1"/>
  <c r="I456" i="11"/>
  <c r="K456" i="11" s="1"/>
  <c r="I452" i="11"/>
  <c r="K452" i="11" s="1"/>
  <c r="I448" i="11"/>
  <c r="K448" i="11" s="1"/>
  <c r="I444" i="11"/>
  <c r="K444" i="11" s="1"/>
  <c r="I440" i="11"/>
  <c r="K440" i="11" s="1"/>
  <c r="I436" i="11"/>
  <c r="K436" i="11" s="1"/>
  <c r="I432" i="11"/>
  <c r="K432" i="11" s="1"/>
  <c r="I428" i="11"/>
  <c r="K428" i="11" s="1"/>
  <c r="I424" i="11"/>
  <c r="K424" i="11" s="1"/>
  <c r="I420" i="11"/>
  <c r="K420" i="11" s="1"/>
  <c r="I416" i="11"/>
  <c r="K416" i="11" s="1"/>
  <c r="I412" i="11"/>
  <c r="K412" i="11" s="1"/>
  <c r="I408" i="11"/>
  <c r="K408" i="11" s="1"/>
  <c r="I404" i="11"/>
  <c r="K404" i="11" s="1"/>
  <c r="I400" i="11"/>
  <c r="K400" i="11" s="1"/>
  <c r="I396" i="11"/>
  <c r="K396" i="11" s="1"/>
  <c r="I392" i="11"/>
  <c r="K392" i="11" s="1"/>
  <c r="I388" i="11"/>
  <c r="K388" i="11" s="1"/>
  <c r="I384" i="11"/>
  <c r="K384" i="11" s="1"/>
  <c r="I380" i="11"/>
  <c r="K380" i="11" s="1"/>
  <c r="I376" i="11"/>
  <c r="K376" i="11" s="1"/>
  <c r="I372" i="11"/>
  <c r="K372" i="11" s="1"/>
  <c r="I368" i="11"/>
  <c r="K368" i="11" s="1"/>
  <c r="I364" i="11"/>
  <c r="K364" i="11" s="1"/>
  <c r="I360" i="11"/>
  <c r="K360" i="11" s="1"/>
  <c r="I356" i="11"/>
  <c r="K356" i="11" s="1"/>
  <c r="I352" i="11"/>
  <c r="K352" i="11" s="1"/>
  <c r="I348" i="11"/>
  <c r="K348" i="11" s="1"/>
  <c r="I344" i="11"/>
  <c r="K344" i="11" s="1"/>
  <c r="I340" i="11"/>
  <c r="K340" i="11" s="1"/>
  <c r="I336" i="11"/>
  <c r="K336" i="11" s="1"/>
  <c r="I332" i="11"/>
  <c r="K332" i="11" s="1"/>
  <c r="I328" i="11"/>
  <c r="K328" i="11" s="1"/>
  <c r="I324" i="11"/>
  <c r="K324" i="11" s="1"/>
  <c r="I320" i="11"/>
  <c r="K320" i="11" s="1"/>
  <c r="I316" i="11"/>
  <c r="K316" i="11" s="1"/>
  <c r="I312" i="11"/>
  <c r="K312" i="11" s="1"/>
  <c r="I308" i="11"/>
  <c r="K308" i="11" s="1"/>
  <c r="I304" i="11"/>
  <c r="K304" i="11" s="1"/>
  <c r="I300" i="11"/>
  <c r="K300" i="11" s="1"/>
  <c r="I296" i="11"/>
  <c r="K296" i="11" s="1"/>
  <c r="I292" i="11"/>
  <c r="K292" i="11" s="1"/>
  <c r="I288" i="11"/>
  <c r="K288" i="11" s="1"/>
  <c r="I284" i="11"/>
  <c r="K284" i="11" s="1"/>
  <c r="I280" i="11"/>
  <c r="K280" i="11" s="1"/>
  <c r="I276" i="11"/>
  <c r="K276" i="11" s="1"/>
  <c r="I272" i="11"/>
  <c r="K272" i="11" s="1"/>
  <c r="I268" i="11"/>
  <c r="K268" i="11" s="1"/>
  <c r="I264" i="11"/>
  <c r="K264" i="11" s="1"/>
  <c r="I260" i="11"/>
  <c r="K260" i="11" s="1"/>
  <c r="I256" i="11"/>
  <c r="K256" i="11" s="1"/>
  <c r="I252" i="11"/>
  <c r="K252" i="11" s="1"/>
  <c r="I248" i="11"/>
  <c r="K248" i="11" s="1"/>
  <c r="I244" i="11"/>
  <c r="K244" i="11" s="1"/>
  <c r="I240" i="11"/>
  <c r="K240" i="11" s="1"/>
  <c r="I236" i="11"/>
  <c r="K236" i="11" s="1"/>
  <c r="I232" i="11"/>
  <c r="K232" i="11" s="1"/>
  <c r="I228" i="11"/>
  <c r="K228" i="11" s="1"/>
  <c r="I224" i="11"/>
  <c r="K224" i="11" s="1"/>
  <c r="I220" i="11"/>
  <c r="K220" i="11" s="1"/>
  <c r="I216" i="11"/>
  <c r="K216" i="11" s="1"/>
  <c r="I212" i="11"/>
  <c r="K212" i="11" s="1"/>
  <c r="I208" i="11"/>
  <c r="K208" i="11" s="1"/>
  <c r="I204" i="11"/>
  <c r="K204" i="11" s="1"/>
  <c r="I200" i="11"/>
  <c r="K200" i="11" s="1"/>
  <c r="I196" i="11"/>
  <c r="K196" i="11" s="1"/>
  <c r="I192" i="11"/>
  <c r="K192" i="11" s="1"/>
  <c r="I188" i="11"/>
  <c r="K188" i="11" s="1"/>
  <c r="I184" i="11"/>
  <c r="K184" i="11" s="1"/>
  <c r="I180" i="11"/>
  <c r="K180" i="11" s="1"/>
  <c r="I176" i="11"/>
  <c r="K176" i="11" s="1"/>
  <c r="I172" i="11"/>
  <c r="K172" i="11" s="1"/>
  <c r="I168" i="11"/>
  <c r="K168" i="11" s="1"/>
  <c r="I164" i="11"/>
  <c r="K164" i="11" s="1"/>
  <c r="I160" i="11"/>
  <c r="K160" i="11" s="1"/>
  <c r="I156" i="11"/>
  <c r="K156" i="11" s="1"/>
  <c r="I152" i="11"/>
  <c r="K152" i="11" s="1"/>
  <c r="I148" i="11"/>
  <c r="K148" i="11" s="1"/>
  <c r="I144" i="11"/>
  <c r="K144" i="11" s="1"/>
  <c r="I140" i="11"/>
  <c r="K140" i="11" s="1"/>
  <c r="I136" i="11"/>
  <c r="K136" i="11" s="1"/>
  <c r="I132" i="11"/>
  <c r="K132" i="11" s="1"/>
  <c r="I128" i="11"/>
  <c r="K128" i="11" s="1"/>
  <c r="I124" i="11"/>
  <c r="K124" i="11" s="1"/>
  <c r="I120" i="11"/>
  <c r="K120" i="11" s="1"/>
  <c r="I116" i="11"/>
  <c r="K116" i="11" s="1"/>
  <c r="I112" i="11"/>
  <c r="K112" i="11" s="1"/>
  <c r="I108" i="11"/>
  <c r="K108" i="11" s="1"/>
  <c r="I104" i="11"/>
  <c r="K104" i="11" s="1"/>
  <c r="I100" i="11"/>
  <c r="K100" i="11" s="1"/>
  <c r="I96" i="11"/>
  <c r="K96" i="11" s="1"/>
  <c r="I92" i="11"/>
  <c r="K92" i="11" s="1"/>
  <c r="I88" i="11"/>
  <c r="K88" i="11" s="1"/>
  <c r="I84" i="11"/>
  <c r="K84" i="11" s="1"/>
  <c r="I80" i="11"/>
  <c r="K80" i="11" s="1"/>
  <c r="I76" i="11"/>
  <c r="K76" i="11" s="1"/>
  <c r="J1032" i="11"/>
  <c r="L1032" i="11" s="1"/>
  <c r="J1028" i="11"/>
  <c r="L1028" i="11" s="1"/>
  <c r="J1024" i="11"/>
  <c r="L1024" i="11" s="1"/>
  <c r="J1020" i="11"/>
  <c r="L1020" i="11" s="1"/>
  <c r="J1016" i="11"/>
  <c r="L1016" i="11" s="1"/>
  <c r="J1012" i="11"/>
  <c r="L1012" i="11" s="1"/>
  <c r="J1008" i="11"/>
  <c r="L1008" i="11" s="1"/>
  <c r="J1004" i="11"/>
  <c r="L1004" i="11" s="1"/>
  <c r="J1000" i="11"/>
  <c r="L1000" i="11" s="1"/>
  <c r="J996" i="11"/>
  <c r="L996" i="11" s="1"/>
  <c r="J992" i="11"/>
  <c r="L992" i="11" s="1"/>
  <c r="J988" i="11"/>
  <c r="L988" i="11" s="1"/>
  <c r="J984" i="11"/>
  <c r="L984" i="11" s="1"/>
  <c r="J980" i="11"/>
  <c r="L980" i="11" s="1"/>
  <c r="J976" i="11"/>
  <c r="L976" i="11" s="1"/>
  <c r="J972" i="11"/>
  <c r="L972" i="11" s="1"/>
  <c r="J968" i="11"/>
  <c r="L968" i="11" s="1"/>
  <c r="J964" i="11"/>
  <c r="L964" i="11" s="1"/>
  <c r="J960" i="11"/>
  <c r="L960" i="11" s="1"/>
  <c r="J956" i="11"/>
  <c r="L956" i="11" s="1"/>
  <c r="J952" i="11"/>
  <c r="L952" i="11" s="1"/>
  <c r="J948" i="11"/>
  <c r="L948" i="11" s="1"/>
  <c r="J944" i="11"/>
  <c r="L944" i="11" s="1"/>
  <c r="J940" i="11"/>
  <c r="L940" i="11" s="1"/>
  <c r="J936" i="11"/>
  <c r="L936" i="11" s="1"/>
  <c r="J932" i="11"/>
  <c r="L932" i="11" s="1"/>
  <c r="J928" i="11"/>
  <c r="L928" i="11" s="1"/>
  <c r="J924" i="11"/>
  <c r="L924" i="11" s="1"/>
  <c r="J920" i="11"/>
  <c r="L920" i="11" s="1"/>
  <c r="J916" i="11"/>
  <c r="L916" i="11" s="1"/>
  <c r="J912" i="11"/>
  <c r="L912" i="11" s="1"/>
  <c r="J908" i="11"/>
  <c r="L908" i="11" s="1"/>
  <c r="J904" i="11"/>
  <c r="L904" i="11" s="1"/>
  <c r="J900" i="11"/>
  <c r="L900" i="11" s="1"/>
  <c r="J896" i="11"/>
  <c r="L896" i="11" s="1"/>
  <c r="J892" i="11"/>
  <c r="L892" i="11" s="1"/>
  <c r="J888" i="11"/>
  <c r="L888" i="11" s="1"/>
  <c r="J884" i="11"/>
  <c r="L884" i="11" s="1"/>
  <c r="J880" i="11"/>
  <c r="L880" i="11" s="1"/>
  <c r="J876" i="11"/>
  <c r="L876" i="11" s="1"/>
  <c r="J872" i="11"/>
  <c r="L872" i="11" s="1"/>
  <c r="J868" i="11"/>
  <c r="L868" i="11" s="1"/>
  <c r="J864" i="11"/>
  <c r="L864" i="11" s="1"/>
  <c r="J860" i="11"/>
  <c r="L860" i="11" s="1"/>
  <c r="J856" i="11"/>
  <c r="L856" i="11" s="1"/>
  <c r="J852" i="11"/>
  <c r="L852" i="11" s="1"/>
  <c r="J848" i="11"/>
  <c r="L848" i="11" s="1"/>
  <c r="J844" i="11"/>
  <c r="L844" i="11" s="1"/>
  <c r="J840" i="11"/>
  <c r="L840" i="11" s="1"/>
  <c r="J836" i="11"/>
  <c r="L836" i="11" s="1"/>
  <c r="J832" i="11"/>
  <c r="L832" i="11" s="1"/>
  <c r="J828" i="11"/>
  <c r="L828" i="11" s="1"/>
  <c r="J824" i="11"/>
  <c r="L824" i="11" s="1"/>
  <c r="J820" i="11"/>
  <c r="L820" i="11" s="1"/>
  <c r="J816" i="11"/>
  <c r="L816" i="11" s="1"/>
  <c r="J812" i="11"/>
  <c r="L812" i="11" s="1"/>
  <c r="J808" i="11"/>
  <c r="L808" i="11" s="1"/>
  <c r="J804" i="11"/>
  <c r="L804" i="11" s="1"/>
  <c r="J800" i="11"/>
  <c r="L800" i="11" s="1"/>
  <c r="J796" i="11"/>
  <c r="L796" i="11" s="1"/>
  <c r="J792" i="11"/>
  <c r="L792" i="11" s="1"/>
  <c r="J788" i="11"/>
  <c r="L788" i="11" s="1"/>
  <c r="J784" i="11"/>
  <c r="L784" i="11" s="1"/>
  <c r="J780" i="11"/>
  <c r="L780" i="11" s="1"/>
  <c r="J776" i="11"/>
  <c r="L776" i="11" s="1"/>
  <c r="J772" i="11"/>
  <c r="L772" i="11" s="1"/>
  <c r="J768" i="11"/>
  <c r="L768" i="11" s="1"/>
  <c r="J764" i="11"/>
  <c r="L764" i="11" s="1"/>
  <c r="J760" i="11"/>
  <c r="L760" i="11" s="1"/>
  <c r="J756" i="11"/>
  <c r="L756" i="11" s="1"/>
  <c r="J752" i="11"/>
  <c r="L752" i="11" s="1"/>
  <c r="J748" i="11"/>
  <c r="L748" i="11" s="1"/>
  <c r="J744" i="11"/>
  <c r="L744" i="11" s="1"/>
  <c r="J740" i="11"/>
  <c r="L740" i="11" s="1"/>
  <c r="J736" i="11"/>
  <c r="L736" i="11" s="1"/>
  <c r="J732" i="11"/>
  <c r="L732" i="11" s="1"/>
  <c r="J728" i="11"/>
  <c r="L728" i="11" s="1"/>
  <c r="J724" i="11"/>
  <c r="L724" i="11" s="1"/>
  <c r="J720" i="11"/>
  <c r="L720" i="11" s="1"/>
  <c r="J716" i="11"/>
  <c r="L716" i="11" s="1"/>
  <c r="J712" i="11"/>
  <c r="L712" i="11" s="1"/>
  <c r="J708" i="11"/>
  <c r="L708" i="11" s="1"/>
  <c r="J704" i="11"/>
  <c r="L704" i="11" s="1"/>
  <c r="J700" i="11"/>
  <c r="L700" i="11" s="1"/>
  <c r="J696" i="11"/>
  <c r="L696" i="11" s="1"/>
  <c r="J692" i="11"/>
  <c r="L692" i="11" s="1"/>
  <c r="J688" i="11"/>
  <c r="L688" i="11" s="1"/>
  <c r="J684" i="11"/>
  <c r="L684" i="11" s="1"/>
  <c r="J680" i="11"/>
  <c r="L680" i="11" s="1"/>
  <c r="J676" i="11"/>
  <c r="L676" i="11" s="1"/>
  <c r="J672" i="11"/>
  <c r="L672" i="11" s="1"/>
  <c r="J668" i="11"/>
  <c r="L668" i="11" s="1"/>
  <c r="J664" i="11"/>
  <c r="L664" i="11" s="1"/>
  <c r="J660" i="11"/>
  <c r="L660" i="11" s="1"/>
  <c r="J656" i="11"/>
  <c r="L656" i="11" s="1"/>
  <c r="J652" i="11"/>
  <c r="L652" i="11" s="1"/>
  <c r="J648" i="11"/>
  <c r="L648" i="11" s="1"/>
  <c r="J644" i="11"/>
  <c r="L644" i="11" s="1"/>
  <c r="J640" i="11"/>
  <c r="L640" i="11" s="1"/>
  <c r="J636" i="11"/>
  <c r="L636" i="11" s="1"/>
  <c r="J632" i="11"/>
  <c r="L632" i="11" s="1"/>
  <c r="J628" i="11"/>
  <c r="L628" i="11" s="1"/>
  <c r="J624" i="11"/>
  <c r="L624" i="11" s="1"/>
  <c r="J620" i="11"/>
  <c r="L620" i="11" s="1"/>
  <c r="J616" i="11"/>
  <c r="L616" i="11" s="1"/>
  <c r="J612" i="11"/>
  <c r="L612" i="11" s="1"/>
  <c r="J608" i="11"/>
  <c r="L608" i="11" s="1"/>
  <c r="J604" i="11"/>
  <c r="L604" i="11" s="1"/>
  <c r="J600" i="11"/>
  <c r="L600" i="11" s="1"/>
  <c r="J596" i="11"/>
  <c r="L596" i="11" s="1"/>
  <c r="J592" i="11"/>
  <c r="L592" i="11" s="1"/>
  <c r="J588" i="11"/>
  <c r="L588" i="11" s="1"/>
  <c r="J584" i="11"/>
  <c r="L584" i="11" s="1"/>
  <c r="J580" i="11"/>
  <c r="L580" i="11" s="1"/>
  <c r="J576" i="11"/>
  <c r="L576" i="11" s="1"/>
  <c r="J572" i="11"/>
  <c r="L572" i="11" s="1"/>
  <c r="J568" i="11"/>
  <c r="L568" i="11" s="1"/>
  <c r="J564" i="11"/>
  <c r="L564" i="11" s="1"/>
  <c r="J560" i="11"/>
  <c r="L560" i="11" s="1"/>
  <c r="J556" i="11"/>
  <c r="L556" i="11" s="1"/>
  <c r="J552" i="11"/>
  <c r="L552" i="11" s="1"/>
  <c r="J548" i="11"/>
  <c r="L548" i="11" s="1"/>
  <c r="J544" i="11"/>
  <c r="L544" i="11" s="1"/>
  <c r="J540" i="11"/>
  <c r="L540" i="11" s="1"/>
  <c r="J536" i="11"/>
  <c r="L536" i="11" s="1"/>
  <c r="J532" i="11"/>
  <c r="L532" i="11" s="1"/>
  <c r="J528" i="11"/>
  <c r="L528" i="11" s="1"/>
  <c r="J524" i="11"/>
  <c r="L524" i="11" s="1"/>
  <c r="J520" i="11"/>
  <c r="L520" i="11" s="1"/>
  <c r="J516" i="11"/>
  <c r="L516" i="11" s="1"/>
  <c r="J512" i="11"/>
  <c r="L512" i="11" s="1"/>
  <c r="J508" i="11"/>
  <c r="L508" i="11" s="1"/>
  <c r="J504" i="11"/>
  <c r="L504" i="11" s="1"/>
  <c r="J500" i="11"/>
  <c r="L500" i="11" s="1"/>
  <c r="J496" i="11"/>
  <c r="L496" i="11" s="1"/>
  <c r="J492" i="11"/>
  <c r="L492" i="11" s="1"/>
  <c r="J488" i="11"/>
  <c r="L488" i="11" s="1"/>
  <c r="J484" i="11"/>
  <c r="L484" i="11" s="1"/>
  <c r="J480" i="11"/>
  <c r="L480" i="11" s="1"/>
  <c r="J476" i="11"/>
  <c r="L476" i="11" s="1"/>
  <c r="J472" i="11"/>
  <c r="L472" i="11" s="1"/>
  <c r="J468" i="11"/>
  <c r="L468" i="11" s="1"/>
  <c r="J464" i="11"/>
  <c r="L464" i="11" s="1"/>
  <c r="J460" i="11"/>
  <c r="L460" i="11" s="1"/>
  <c r="J456" i="11"/>
  <c r="L456" i="11" s="1"/>
  <c r="J452" i="11"/>
  <c r="L452" i="11" s="1"/>
  <c r="J448" i="11"/>
  <c r="L448" i="11" s="1"/>
  <c r="J444" i="11"/>
  <c r="L444" i="11" s="1"/>
  <c r="J440" i="11"/>
  <c r="L440" i="11" s="1"/>
  <c r="J436" i="11"/>
  <c r="L436" i="11" s="1"/>
  <c r="J432" i="11"/>
  <c r="L432" i="11" s="1"/>
  <c r="J428" i="11"/>
  <c r="L428" i="11" s="1"/>
  <c r="J424" i="11"/>
  <c r="L424" i="11" s="1"/>
  <c r="J420" i="11"/>
  <c r="L420" i="11" s="1"/>
  <c r="J416" i="11"/>
  <c r="L416" i="11" s="1"/>
  <c r="J412" i="11"/>
  <c r="L412" i="11" s="1"/>
  <c r="J408" i="11"/>
  <c r="L408" i="11" s="1"/>
  <c r="J404" i="11"/>
  <c r="L404" i="11" s="1"/>
  <c r="J400" i="11"/>
  <c r="L400" i="11" s="1"/>
  <c r="J396" i="11"/>
  <c r="L396" i="11" s="1"/>
  <c r="J392" i="11"/>
  <c r="L392" i="11" s="1"/>
  <c r="J388" i="11"/>
  <c r="L388" i="11" s="1"/>
  <c r="J384" i="11"/>
  <c r="L384" i="11" s="1"/>
  <c r="J380" i="11"/>
  <c r="L380" i="11" s="1"/>
  <c r="J376" i="11"/>
  <c r="L376" i="11" s="1"/>
  <c r="J372" i="11"/>
  <c r="L372" i="11" s="1"/>
  <c r="J368" i="11"/>
  <c r="L368" i="11" s="1"/>
  <c r="J364" i="11"/>
  <c r="L364" i="11" s="1"/>
  <c r="J360" i="11"/>
  <c r="L360" i="11" s="1"/>
  <c r="J356" i="11"/>
  <c r="L356" i="11" s="1"/>
  <c r="J352" i="11"/>
  <c r="L352" i="11" s="1"/>
  <c r="J348" i="11"/>
  <c r="L348" i="11" s="1"/>
  <c r="J344" i="11"/>
  <c r="L344" i="11" s="1"/>
  <c r="J340" i="11"/>
  <c r="L340" i="11" s="1"/>
  <c r="J336" i="11"/>
  <c r="L336" i="11" s="1"/>
  <c r="J332" i="11"/>
  <c r="L332" i="11" s="1"/>
  <c r="J328" i="11"/>
  <c r="L328" i="11" s="1"/>
  <c r="J324" i="11"/>
  <c r="L324" i="11" s="1"/>
  <c r="J320" i="11"/>
  <c r="L320" i="11" s="1"/>
  <c r="J316" i="11"/>
  <c r="L316" i="11" s="1"/>
  <c r="J312" i="11"/>
  <c r="L312" i="11" s="1"/>
  <c r="J308" i="11"/>
  <c r="L308" i="11" s="1"/>
  <c r="J304" i="11"/>
  <c r="L304" i="11" s="1"/>
  <c r="J300" i="11"/>
  <c r="L300" i="11" s="1"/>
  <c r="J296" i="11"/>
  <c r="L296" i="11" s="1"/>
  <c r="J292" i="11"/>
  <c r="L292" i="11" s="1"/>
  <c r="J288" i="11"/>
  <c r="L288" i="11" s="1"/>
  <c r="J284" i="11"/>
  <c r="L284" i="11" s="1"/>
  <c r="J280" i="11"/>
  <c r="L280" i="11" s="1"/>
  <c r="J276" i="11"/>
  <c r="L276" i="11" s="1"/>
  <c r="J272" i="11"/>
  <c r="L272" i="11" s="1"/>
  <c r="J268" i="11"/>
  <c r="L268" i="11" s="1"/>
  <c r="J264" i="11"/>
  <c r="L264" i="11" s="1"/>
  <c r="J260" i="11"/>
  <c r="L260" i="11" s="1"/>
  <c r="J256" i="11"/>
  <c r="L256" i="11" s="1"/>
  <c r="J252" i="11"/>
  <c r="L252" i="11" s="1"/>
  <c r="J248" i="11"/>
  <c r="L248" i="11" s="1"/>
  <c r="J244" i="11"/>
  <c r="L244" i="11" s="1"/>
  <c r="J240" i="11"/>
  <c r="L240" i="11" s="1"/>
  <c r="J236" i="11"/>
  <c r="L236" i="11" s="1"/>
  <c r="J232" i="11"/>
  <c r="L232" i="11" s="1"/>
  <c r="J228" i="11"/>
  <c r="L228" i="11" s="1"/>
  <c r="J224" i="11"/>
  <c r="L224" i="11" s="1"/>
  <c r="J220" i="11"/>
  <c r="L220" i="11" s="1"/>
  <c r="J216" i="11"/>
  <c r="L216" i="11" s="1"/>
  <c r="J212" i="11"/>
  <c r="L212" i="11" s="1"/>
  <c r="J208" i="11"/>
  <c r="L208" i="11" s="1"/>
  <c r="J204" i="11"/>
  <c r="L204" i="11" s="1"/>
  <c r="J200" i="11"/>
  <c r="L200" i="11" s="1"/>
  <c r="J196" i="11"/>
  <c r="L196" i="11" s="1"/>
  <c r="J192" i="11"/>
  <c r="L192" i="11" s="1"/>
  <c r="J188" i="11"/>
  <c r="L188" i="11" s="1"/>
  <c r="J184" i="11"/>
  <c r="L184" i="11" s="1"/>
  <c r="J180" i="11"/>
  <c r="L180" i="11" s="1"/>
  <c r="J176" i="11"/>
  <c r="L176" i="11" s="1"/>
  <c r="J172" i="11"/>
  <c r="L172" i="11" s="1"/>
  <c r="J168" i="11"/>
  <c r="L168" i="11" s="1"/>
  <c r="J164" i="11"/>
  <c r="L164" i="11" s="1"/>
  <c r="J160" i="11"/>
  <c r="L160" i="11" s="1"/>
  <c r="J156" i="11"/>
  <c r="L156" i="11" s="1"/>
  <c r="J152" i="11"/>
  <c r="L152" i="11" s="1"/>
  <c r="J148" i="11"/>
  <c r="L148" i="11" s="1"/>
  <c r="J144" i="11"/>
  <c r="L144" i="11" s="1"/>
  <c r="J140" i="11"/>
  <c r="L140" i="11" s="1"/>
  <c r="J136" i="11"/>
  <c r="L136" i="11" s="1"/>
  <c r="J132" i="11"/>
  <c r="L132" i="11" s="1"/>
  <c r="J128" i="11"/>
  <c r="L128" i="11" s="1"/>
  <c r="J124" i="11"/>
  <c r="L124" i="11" s="1"/>
  <c r="J120" i="11"/>
  <c r="L120" i="11" s="1"/>
  <c r="J116" i="11"/>
  <c r="L116" i="11" s="1"/>
  <c r="J112" i="11"/>
  <c r="L112" i="11" s="1"/>
  <c r="J108" i="11"/>
  <c r="L108" i="11" s="1"/>
  <c r="J104" i="11"/>
  <c r="L104" i="11" s="1"/>
  <c r="J100" i="11"/>
  <c r="L100" i="11" s="1"/>
  <c r="J96" i="11"/>
  <c r="L96" i="11" s="1"/>
  <c r="J92" i="11"/>
  <c r="L92" i="11" s="1"/>
  <c r="J88" i="11"/>
  <c r="L88" i="11" s="1"/>
  <c r="J84" i="11"/>
  <c r="L84" i="11" s="1"/>
  <c r="J80" i="11"/>
  <c r="L80" i="11" s="1"/>
  <c r="J76" i="11"/>
  <c r="L76" i="11" s="1"/>
  <c r="I1031" i="11"/>
  <c r="K1031" i="11" s="1"/>
  <c r="I1027" i="11"/>
  <c r="K1027" i="11" s="1"/>
  <c r="I1023" i="11"/>
  <c r="K1023" i="11" s="1"/>
  <c r="I1019" i="11"/>
  <c r="K1019" i="11" s="1"/>
  <c r="I1015" i="11"/>
  <c r="K1015" i="11" s="1"/>
  <c r="I1011" i="11"/>
  <c r="K1011" i="11" s="1"/>
  <c r="I1007" i="11"/>
  <c r="K1007" i="11" s="1"/>
  <c r="I1003" i="11"/>
  <c r="K1003" i="11" s="1"/>
  <c r="I999" i="11"/>
  <c r="K999" i="11" s="1"/>
  <c r="I995" i="11"/>
  <c r="K995" i="11" s="1"/>
  <c r="I991" i="11"/>
  <c r="K991" i="11" s="1"/>
  <c r="I987" i="11"/>
  <c r="K987" i="11" s="1"/>
  <c r="I983" i="11"/>
  <c r="K983" i="11" s="1"/>
  <c r="I979" i="11"/>
  <c r="K979" i="11" s="1"/>
  <c r="I975" i="11"/>
  <c r="K975" i="11" s="1"/>
  <c r="I971" i="11"/>
  <c r="K971" i="11" s="1"/>
  <c r="I967" i="11"/>
  <c r="K967" i="11" s="1"/>
  <c r="I963" i="11"/>
  <c r="K963" i="11" s="1"/>
  <c r="I959" i="11"/>
  <c r="K959" i="11" s="1"/>
  <c r="I955" i="11"/>
  <c r="K955" i="11" s="1"/>
  <c r="I951" i="11"/>
  <c r="K951" i="11" s="1"/>
  <c r="I947" i="11"/>
  <c r="K947" i="11" s="1"/>
  <c r="I943" i="11"/>
  <c r="K943" i="11" s="1"/>
  <c r="I939" i="11"/>
  <c r="K939" i="11" s="1"/>
  <c r="I935" i="11"/>
  <c r="K935" i="11" s="1"/>
  <c r="I931" i="11"/>
  <c r="K931" i="11" s="1"/>
  <c r="I927" i="11"/>
  <c r="K927" i="11" s="1"/>
  <c r="I923" i="11"/>
  <c r="K923" i="11" s="1"/>
  <c r="I919" i="11"/>
  <c r="K919" i="11" s="1"/>
  <c r="I915" i="11"/>
  <c r="K915" i="11" s="1"/>
  <c r="I911" i="11"/>
  <c r="K911" i="11" s="1"/>
  <c r="I907" i="11"/>
  <c r="K907" i="11" s="1"/>
  <c r="I903" i="11"/>
  <c r="K903" i="11" s="1"/>
  <c r="I899" i="11"/>
  <c r="K899" i="11" s="1"/>
  <c r="I895" i="11"/>
  <c r="K895" i="11" s="1"/>
  <c r="I891" i="11"/>
  <c r="K891" i="11" s="1"/>
  <c r="I887" i="11"/>
  <c r="K887" i="11" s="1"/>
  <c r="I883" i="11"/>
  <c r="K883" i="11" s="1"/>
  <c r="I879" i="11"/>
  <c r="K879" i="11" s="1"/>
  <c r="I875" i="11"/>
  <c r="K875" i="11" s="1"/>
  <c r="I871" i="11"/>
  <c r="K871" i="11" s="1"/>
  <c r="I867" i="11"/>
  <c r="K867" i="11" s="1"/>
  <c r="I863" i="11"/>
  <c r="K863" i="11" s="1"/>
  <c r="I859" i="11"/>
  <c r="K859" i="11" s="1"/>
  <c r="I855" i="11"/>
  <c r="K855" i="11" s="1"/>
  <c r="I851" i="11"/>
  <c r="K851" i="11" s="1"/>
  <c r="I847" i="11"/>
  <c r="K847" i="11" s="1"/>
  <c r="I843" i="11"/>
  <c r="K843" i="11" s="1"/>
  <c r="I839" i="11"/>
  <c r="K839" i="11" s="1"/>
  <c r="I835" i="11"/>
  <c r="K835" i="11" s="1"/>
  <c r="I831" i="11"/>
  <c r="K831" i="11" s="1"/>
  <c r="I827" i="11"/>
  <c r="K827" i="11" s="1"/>
  <c r="I823" i="11"/>
  <c r="K823" i="11" s="1"/>
  <c r="I819" i="11"/>
  <c r="K819" i="11" s="1"/>
  <c r="I815" i="11"/>
  <c r="K815" i="11" s="1"/>
  <c r="I811" i="11"/>
  <c r="K811" i="11" s="1"/>
  <c r="I807" i="11"/>
  <c r="K807" i="11" s="1"/>
  <c r="I803" i="11"/>
  <c r="K803" i="11" s="1"/>
  <c r="I799" i="11"/>
  <c r="K799" i="11" s="1"/>
  <c r="I795" i="11"/>
  <c r="K795" i="11" s="1"/>
  <c r="I791" i="11"/>
  <c r="K791" i="11" s="1"/>
  <c r="I787" i="11"/>
  <c r="K787" i="11" s="1"/>
  <c r="I783" i="11"/>
  <c r="K783" i="11" s="1"/>
  <c r="I779" i="11"/>
  <c r="K779" i="11" s="1"/>
  <c r="I775" i="11"/>
  <c r="K775" i="11" s="1"/>
  <c r="I771" i="11"/>
  <c r="K771" i="11" s="1"/>
  <c r="I767" i="11"/>
  <c r="K767" i="11" s="1"/>
  <c r="I763" i="11"/>
  <c r="K763" i="11" s="1"/>
  <c r="I759" i="11"/>
  <c r="K759" i="11" s="1"/>
  <c r="I755" i="11"/>
  <c r="K755" i="11" s="1"/>
  <c r="I751" i="11"/>
  <c r="K751" i="11" s="1"/>
  <c r="I747" i="11"/>
  <c r="K747" i="11" s="1"/>
  <c r="I743" i="11"/>
  <c r="K743" i="11" s="1"/>
  <c r="I739" i="11"/>
  <c r="K739" i="11" s="1"/>
  <c r="I735" i="11"/>
  <c r="K735" i="11" s="1"/>
  <c r="I731" i="11"/>
  <c r="K731" i="11" s="1"/>
  <c r="I727" i="11"/>
  <c r="K727" i="11" s="1"/>
  <c r="I723" i="11"/>
  <c r="K723" i="11" s="1"/>
  <c r="I719" i="11"/>
  <c r="K719" i="11" s="1"/>
  <c r="I715" i="11"/>
  <c r="K715" i="11" s="1"/>
  <c r="I711" i="11"/>
  <c r="K711" i="11" s="1"/>
  <c r="I707" i="11"/>
  <c r="K707" i="11" s="1"/>
  <c r="I703" i="11"/>
  <c r="K703" i="11" s="1"/>
  <c r="I699" i="11"/>
  <c r="K699" i="11" s="1"/>
  <c r="I695" i="11"/>
  <c r="K695" i="11" s="1"/>
  <c r="I691" i="11"/>
  <c r="K691" i="11" s="1"/>
  <c r="I687" i="11"/>
  <c r="K687" i="11" s="1"/>
  <c r="I683" i="11"/>
  <c r="K683" i="11" s="1"/>
  <c r="I679" i="11"/>
  <c r="K679" i="11" s="1"/>
  <c r="I675" i="11"/>
  <c r="K675" i="11" s="1"/>
  <c r="I671" i="11"/>
  <c r="K671" i="11" s="1"/>
  <c r="I667" i="11"/>
  <c r="K667" i="11" s="1"/>
  <c r="I663" i="11"/>
  <c r="K663" i="11" s="1"/>
  <c r="I659" i="11"/>
  <c r="K659" i="11" s="1"/>
  <c r="I655" i="11"/>
  <c r="K655" i="11" s="1"/>
  <c r="I651" i="11"/>
  <c r="K651" i="11" s="1"/>
  <c r="I647" i="11"/>
  <c r="K647" i="11" s="1"/>
  <c r="I643" i="11"/>
  <c r="K643" i="11" s="1"/>
  <c r="I639" i="11"/>
  <c r="K639" i="11" s="1"/>
  <c r="I635" i="11"/>
  <c r="K635" i="11" s="1"/>
  <c r="I631" i="11"/>
  <c r="K631" i="11" s="1"/>
  <c r="I627" i="11"/>
  <c r="K627" i="11" s="1"/>
  <c r="I623" i="11"/>
  <c r="K623" i="11" s="1"/>
  <c r="I619" i="11"/>
  <c r="K619" i="11" s="1"/>
  <c r="I615" i="11"/>
  <c r="K615" i="11" s="1"/>
  <c r="I611" i="11"/>
  <c r="K611" i="11" s="1"/>
  <c r="I607" i="11"/>
  <c r="K607" i="11" s="1"/>
  <c r="I603" i="11"/>
  <c r="K603" i="11" s="1"/>
  <c r="I599" i="11"/>
  <c r="K599" i="11" s="1"/>
  <c r="I595" i="11"/>
  <c r="K595" i="11" s="1"/>
  <c r="I591" i="11"/>
  <c r="K591" i="11" s="1"/>
  <c r="I587" i="11"/>
  <c r="K587" i="11" s="1"/>
  <c r="I583" i="11"/>
  <c r="K583" i="11" s="1"/>
  <c r="I579" i="11"/>
  <c r="K579" i="11" s="1"/>
  <c r="I575" i="11"/>
  <c r="K575" i="11" s="1"/>
  <c r="I571" i="11"/>
  <c r="K571" i="11" s="1"/>
  <c r="I567" i="11"/>
  <c r="K567" i="11" s="1"/>
  <c r="I563" i="11"/>
  <c r="K563" i="11" s="1"/>
  <c r="I559" i="11"/>
  <c r="K559" i="11" s="1"/>
  <c r="I555" i="11"/>
  <c r="K555" i="11" s="1"/>
  <c r="I551" i="11"/>
  <c r="K551" i="11" s="1"/>
  <c r="I547" i="11"/>
  <c r="K547" i="11" s="1"/>
  <c r="I543" i="11"/>
  <c r="K543" i="11" s="1"/>
  <c r="I539" i="11"/>
  <c r="K539" i="11" s="1"/>
  <c r="I535" i="11"/>
  <c r="K535" i="11" s="1"/>
  <c r="I531" i="11"/>
  <c r="K531" i="11" s="1"/>
  <c r="I527" i="11"/>
  <c r="K527" i="11" s="1"/>
  <c r="I523" i="11"/>
  <c r="K523" i="11" s="1"/>
  <c r="I519" i="11"/>
  <c r="K519" i="11" s="1"/>
  <c r="I515" i="11"/>
  <c r="K515" i="11" s="1"/>
  <c r="I511" i="11"/>
  <c r="K511" i="11" s="1"/>
  <c r="I507" i="11"/>
  <c r="K507" i="11" s="1"/>
  <c r="I503" i="11"/>
  <c r="K503" i="11" s="1"/>
  <c r="I499" i="11"/>
  <c r="K499" i="11" s="1"/>
  <c r="I495" i="11"/>
  <c r="K495" i="11" s="1"/>
  <c r="I491" i="11"/>
  <c r="K491" i="11" s="1"/>
  <c r="I487" i="11"/>
  <c r="K487" i="11" s="1"/>
  <c r="I483" i="11"/>
  <c r="K483" i="11" s="1"/>
  <c r="I479" i="11"/>
  <c r="K479" i="11" s="1"/>
  <c r="I475" i="11"/>
  <c r="K475" i="11" s="1"/>
  <c r="I471" i="11"/>
  <c r="K471" i="11" s="1"/>
  <c r="I467" i="11"/>
  <c r="K467" i="11" s="1"/>
  <c r="I463" i="11"/>
  <c r="K463" i="11" s="1"/>
  <c r="I459" i="11"/>
  <c r="K459" i="11" s="1"/>
  <c r="I455" i="11"/>
  <c r="K455" i="11" s="1"/>
  <c r="I451" i="11"/>
  <c r="K451" i="11" s="1"/>
  <c r="I447" i="11"/>
  <c r="K447" i="11" s="1"/>
  <c r="I443" i="11"/>
  <c r="K443" i="11" s="1"/>
  <c r="I439" i="11"/>
  <c r="K439" i="11" s="1"/>
  <c r="I435" i="11"/>
  <c r="K435" i="11" s="1"/>
  <c r="I431" i="11"/>
  <c r="K431" i="11" s="1"/>
  <c r="I427" i="11"/>
  <c r="K427" i="11" s="1"/>
  <c r="I423" i="11"/>
  <c r="K423" i="11" s="1"/>
  <c r="I419" i="11"/>
  <c r="K419" i="11" s="1"/>
  <c r="I415" i="11"/>
  <c r="K415" i="11" s="1"/>
  <c r="I411" i="11"/>
  <c r="K411" i="11" s="1"/>
  <c r="I407" i="11"/>
  <c r="K407" i="11" s="1"/>
  <c r="I403" i="11"/>
  <c r="K403" i="11" s="1"/>
  <c r="I399" i="11"/>
  <c r="K399" i="11" s="1"/>
  <c r="I395" i="11"/>
  <c r="K395" i="11" s="1"/>
  <c r="I391" i="11"/>
  <c r="K391" i="11" s="1"/>
  <c r="I387" i="11"/>
  <c r="K387" i="11" s="1"/>
  <c r="I383" i="11"/>
  <c r="K383" i="11" s="1"/>
  <c r="I379" i="11"/>
  <c r="K379" i="11" s="1"/>
  <c r="I375" i="11"/>
  <c r="K375" i="11" s="1"/>
  <c r="I371" i="11"/>
  <c r="K371" i="11" s="1"/>
  <c r="I367" i="11"/>
  <c r="K367" i="11" s="1"/>
  <c r="I363" i="11"/>
  <c r="K363" i="11" s="1"/>
  <c r="I359" i="11"/>
  <c r="K359" i="11" s="1"/>
  <c r="I355" i="11"/>
  <c r="K355" i="11" s="1"/>
  <c r="I351" i="11"/>
  <c r="K351" i="11" s="1"/>
  <c r="I347" i="11"/>
  <c r="K347" i="11" s="1"/>
  <c r="I343" i="11"/>
  <c r="K343" i="11" s="1"/>
  <c r="I339" i="11"/>
  <c r="K339" i="11" s="1"/>
  <c r="I335" i="11"/>
  <c r="K335" i="11" s="1"/>
  <c r="I331" i="11"/>
  <c r="K331" i="11" s="1"/>
  <c r="I327" i="11"/>
  <c r="K327" i="11" s="1"/>
  <c r="I323" i="11"/>
  <c r="K323" i="11" s="1"/>
  <c r="I319" i="11"/>
  <c r="K319" i="11" s="1"/>
  <c r="I315" i="11"/>
  <c r="K315" i="11" s="1"/>
  <c r="I311" i="11"/>
  <c r="K311" i="11" s="1"/>
  <c r="I307" i="11"/>
  <c r="K307" i="11" s="1"/>
  <c r="I303" i="11"/>
  <c r="K303" i="11" s="1"/>
  <c r="I299" i="11"/>
  <c r="K299" i="11" s="1"/>
  <c r="I295" i="11"/>
  <c r="K295" i="11" s="1"/>
  <c r="I291" i="11"/>
  <c r="K291" i="11" s="1"/>
  <c r="I287" i="11"/>
  <c r="K287" i="11" s="1"/>
  <c r="I283" i="11"/>
  <c r="K283" i="11" s="1"/>
  <c r="I279" i="11"/>
  <c r="K279" i="11" s="1"/>
  <c r="I275" i="11"/>
  <c r="K275" i="11" s="1"/>
  <c r="I271" i="11"/>
  <c r="K271" i="11" s="1"/>
  <c r="I267" i="11"/>
  <c r="K267" i="11" s="1"/>
  <c r="I263" i="11"/>
  <c r="K263" i="11" s="1"/>
  <c r="I259" i="11"/>
  <c r="K259" i="11" s="1"/>
  <c r="I255" i="11"/>
  <c r="K255" i="11" s="1"/>
  <c r="I251" i="11"/>
  <c r="K251" i="11" s="1"/>
  <c r="I247" i="11"/>
  <c r="K247" i="11" s="1"/>
  <c r="I243" i="11"/>
  <c r="K243" i="11" s="1"/>
  <c r="I239" i="11"/>
  <c r="K239" i="11" s="1"/>
  <c r="I235" i="11"/>
  <c r="K235" i="11" s="1"/>
  <c r="I231" i="11"/>
  <c r="K231" i="11" s="1"/>
  <c r="I227" i="11"/>
  <c r="K227" i="11" s="1"/>
  <c r="I223" i="11"/>
  <c r="K223" i="11" s="1"/>
  <c r="I219" i="11"/>
  <c r="K219" i="11" s="1"/>
  <c r="I215" i="11"/>
  <c r="K215" i="11" s="1"/>
  <c r="I211" i="11"/>
  <c r="K211" i="11" s="1"/>
  <c r="I207" i="11"/>
  <c r="K207" i="11" s="1"/>
  <c r="I203" i="11"/>
  <c r="K203" i="11" s="1"/>
  <c r="I199" i="11"/>
  <c r="K199" i="11" s="1"/>
  <c r="I195" i="11"/>
  <c r="K195" i="11" s="1"/>
  <c r="I191" i="11"/>
  <c r="K191" i="11" s="1"/>
  <c r="I187" i="11"/>
  <c r="K187" i="11" s="1"/>
  <c r="I183" i="11"/>
  <c r="K183" i="11" s="1"/>
  <c r="I179" i="11"/>
  <c r="K179" i="11" s="1"/>
  <c r="I175" i="11"/>
  <c r="K175" i="11" s="1"/>
  <c r="I171" i="11"/>
  <c r="K171" i="11" s="1"/>
  <c r="I167" i="11"/>
  <c r="K167" i="11" s="1"/>
  <c r="I163" i="11"/>
  <c r="K163" i="11" s="1"/>
  <c r="I159" i="11"/>
  <c r="K159" i="11" s="1"/>
  <c r="I155" i="11"/>
  <c r="K155" i="11" s="1"/>
  <c r="I151" i="11"/>
  <c r="K151" i="11" s="1"/>
  <c r="I147" i="11"/>
  <c r="K147" i="11" s="1"/>
  <c r="I143" i="11"/>
  <c r="K143" i="11" s="1"/>
  <c r="I139" i="11"/>
  <c r="K139" i="11" s="1"/>
  <c r="I135" i="11"/>
  <c r="K135" i="11" s="1"/>
  <c r="I131" i="11"/>
  <c r="K131" i="11" s="1"/>
  <c r="I127" i="11"/>
  <c r="K127" i="11" s="1"/>
  <c r="I123" i="11"/>
  <c r="K123" i="11" s="1"/>
  <c r="I119" i="11"/>
  <c r="K119" i="11" s="1"/>
  <c r="I115" i="11"/>
  <c r="K115" i="11" s="1"/>
  <c r="I111" i="11"/>
  <c r="K111" i="11" s="1"/>
  <c r="I107" i="11"/>
  <c r="K107" i="11" s="1"/>
  <c r="I103" i="11"/>
  <c r="K103" i="11" s="1"/>
  <c r="I99" i="11"/>
  <c r="K99" i="11" s="1"/>
  <c r="I95" i="11"/>
  <c r="K95" i="11" s="1"/>
  <c r="I91" i="11"/>
  <c r="K91" i="11" s="1"/>
  <c r="I87" i="11"/>
  <c r="K87" i="11" s="1"/>
  <c r="I83" i="11"/>
  <c r="K83" i="11" s="1"/>
  <c r="I79" i="11"/>
  <c r="K79" i="11" s="1"/>
  <c r="I75" i="11"/>
  <c r="K75" i="11" s="1"/>
  <c r="J1031" i="11"/>
  <c r="L1031" i="11" s="1"/>
  <c r="J1027" i="11"/>
  <c r="L1027" i="11" s="1"/>
  <c r="J1023" i="11"/>
  <c r="L1023" i="11" s="1"/>
  <c r="J1019" i="11"/>
  <c r="L1019" i="11" s="1"/>
  <c r="J1015" i="11"/>
  <c r="L1015" i="11" s="1"/>
  <c r="J1011" i="11"/>
  <c r="L1011" i="11" s="1"/>
  <c r="J1007" i="11"/>
  <c r="L1007" i="11" s="1"/>
  <c r="J1003" i="11"/>
  <c r="L1003" i="11" s="1"/>
  <c r="J999" i="11"/>
  <c r="L999" i="11" s="1"/>
  <c r="J995" i="11"/>
  <c r="L995" i="11" s="1"/>
  <c r="J991" i="11"/>
  <c r="L991" i="11" s="1"/>
  <c r="J987" i="11"/>
  <c r="L987" i="11" s="1"/>
  <c r="J983" i="11"/>
  <c r="L983" i="11" s="1"/>
  <c r="J979" i="11"/>
  <c r="L979" i="11" s="1"/>
  <c r="J975" i="11"/>
  <c r="L975" i="11" s="1"/>
  <c r="J971" i="11"/>
  <c r="L971" i="11" s="1"/>
  <c r="J967" i="11"/>
  <c r="L967" i="11" s="1"/>
  <c r="J963" i="11"/>
  <c r="L963" i="11" s="1"/>
  <c r="J959" i="11"/>
  <c r="L959" i="11" s="1"/>
  <c r="J955" i="11"/>
  <c r="L955" i="11" s="1"/>
  <c r="J951" i="11"/>
  <c r="L951" i="11" s="1"/>
  <c r="J947" i="11"/>
  <c r="L947" i="11" s="1"/>
  <c r="J943" i="11"/>
  <c r="L943" i="11" s="1"/>
  <c r="J939" i="11"/>
  <c r="L939" i="11" s="1"/>
  <c r="J935" i="11"/>
  <c r="L935" i="11" s="1"/>
  <c r="J931" i="11"/>
  <c r="L931" i="11" s="1"/>
  <c r="J927" i="11"/>
  <c r="L927" i="11" s="1"/>
  <c r="J923" i="11"/>
  <c r="L923" i="11" s="1"/>
  <c r="J919" i="11"/>
  <c r="L919" i="11" s="1"/>
  <c r="J915" i="11"/>
  <c r="L915" i="11" s="1"/>
  <c r="J911" i="11"/>
  <c r="L911" i="11" s="1"/>
  <c r="J907" i="11"/>
  <c r="L907" i="11" s="1"/>
  <c r="J903" i="11"/>
  <c r="L903" i="11" s="1"/>
  <c r="J899" i="11"/>
  <c r="L899" i="11" s="1"/>
  <c r="J895" i="11"/>
  <c r="L895" i="11" s="1"/>
  <c r="J891" i="11"/>
  <c r="L891" i="11" s="1"/>
  <c r="J887" i="11"/>
  <c r="L887" i="11" s="1"/>
  <c r="J883" i="11"/>
  <c r="L883" i="11" s="1"/>
  <c r="J879" i="11"/>
  <c r="L879" i="11" s="1"/>
  <c r="J875" i="11"/>
  <c r="L875" i="11" s="1"/>
  <c r="J871" i="11"/>
  <c r="L871" i="11" s="1"/>
  <c r="J867" i="11"/>
  <c r="L867" i="11" s="1"/>
  <c r="J863" i="11"/>
  <c r="L863" i="11" s="1"/>
  <c r="J859" i="11"/>
  <c r="L859" i="11" s="1"/>
  <c r="J855" i="11"/>
  <c r="L855" i="11" s="1"/>
  <c r="J851" i="11"/>
  <c r="L851" i="11" s="1"/>
  <c r="J847" i="11"/>
  <c r="L847" i="11" s="1"/>
  <c r="J843" i="11"/>
  <c r="L843" i="11" s="1"/>
  <c r="J839" i="11"/>
  <c r="L839" i="11" s="1"/>
  <c r="J835" i="11"/>
  <c r="L835" i="11" s="1"/>
  <c r="J831" i="11"/>
  <c r="L831" i="11" s="1"/>
  <c r="J827" i="11"/>
  <c r="L827" i="11" s="1"/>
  <c r="J823" i="11"/>
  <c r="L823" i="11" s="1"/>
  <c r="J819" i="11"/>
  <c r="L819" i="11" s="1"/>
  <c r="J815" i="11"/>
  <c r="L815" i="11" s="1"/>
  <c r="J811" i="11"/>
  <c r="L811" i="11" s="1"/>
  <c r="J807" i="11"/>
  <c r="L807" i="11" s="1"/>
  <c r="J803" i="11"/>
  <c r="L803" i="11" s="1"/>
  <c r="J799" i="11"/>
  <c r="L799" i="11" s="1"/>
  <c r="J795" i="11"/>
  <c r="L795" i="11" s="1"/>
  <c r="J791" i="11"/>
  <c r="L791" i="11" s="1"/>
  <c r="J787" i="11"/>
  <c r="L787" i="11" s="1"/>
  <c r="J783" i="11"/>
  <c r="L783" i="11" s="1"/>
  <c r="J779" i="11"/>
  <c r="L779" i="11" s="1"/>
  <c r="J775" i="11"/>
  <c r="L775" i="11" s="1"/>
  <c r="J771" i="11"/>
  <c r="L771" i="11" s="1"/>
  <c r="J767" i="11"/>
  <c r="L767" i="11" s="1"/>
  <c r="J763" i="11"/>
  <c r="L763" i="11" s="1"/>
  <c r="J759" i="11"/>
  <c r="L759" i="11" s="1"/>
  <c r="J755" i="11"/>
  <c r="L755" i="11" s="1"/>
  <c r="J751" i="11"/>
  <c r="L751" i="11" s="1"/>
  <c r="J747" i="11"/>
  <c r="L747" i="11" s="1"/>
  <c r="J743" i="11"/>
  <c r="L743" i="11" s="1"/>
  <c r="J739" i="11"/>
  <c r="L739" i="11" s="1"/>
  <c r="J735" i="11"/>
  <c r="L735" i="11" s="1"/>
  <c r="J731" i="11"/>
  <c r="L731" i="11" s="1"/>
  <c r="J727" i="11"/>
  <c r="L727" i="11" s="1"/>
  <c r="J723" i="11"/>
  <c r="L723" i="11" s="1"/>
  <c r="J719" i="11"/>
  <c r="L719" i="11" s="1"/>
  <c r="J715" i="11"/>
  <c r="L715" i="11" s="1"/>
  <c r="J711" i="11"/>
  <c r="L711" i="11" s="1"/>
  <c r="J707" i="11"/>
  <c r="L707" i="11" s="1"/>
  <c r="J703" i="11"/>
  <c r="L703" i="11" s="1"/>
  <c r="J699" i="11"/>
  <c r="L699" i="11" s="1"/>
  <c r="J695" i="11"/>
  <c r="L695" i="11" s="1"/>
  <c r="J691" i="11"/>
  <c r="L691" i="11" s="1"/>
  <c r="J687" i="11"/>
  <c r="L687" i="11" s="1"/>
  <c r="J683" i="11"/>
  <c r="L683" i="11" s="1"/>
  <c r="J679" i="11"/>
  <c r="L679" i="11" s="1"/>
  <c r="J675" i="11"/>
  <c r="L675" i="11" s="1"/>
  <c r="J671" i="11"/>
  <c r="L671" i="11" s="1"/>
  <c r="J667" i="11"/>
  <c r="L667" i="11" s="1"/>
  <c r="J663" i="11"/>
  <c r="L663" i="11" s="1"/>
  <c r="J659" i="11"/>
  <c r="L659" i="11" s="1"/>
  <c r="J655" i="11"/>
  <c r="L655" i="11" s="1"/>
  <c r="J651" i="11"/>
  <c r="L651" i="11" s="1"/>
  <c r="J647" i="11"/>
  <c r="L647" i="11" s="1"/>
  <c r="J643" i="11"/>
  <c r="L643" i="11" s="1"/>
  <c r="J639" i="11"/>
  <c r="L639" i="11" s="1"/>
  <c r="J635" i="11"/>
  <c r="L635" i="11" s="1"/>
  <c r="J631" i="11"/>
  <c r="L631" i="11" s="1"/>
  <c r="J627" i="11"/>
  <c r="L627" i="11" s="1"/>
  <c r="J623" i="11"/>
  <c r="L623" i="11" s="1"/>
  <c r="J619" i="11"/>
  <c r="L619" i="11" s="1"/>
  <c r="J615" i="11"/>
  <c r="L615" i="11" s="1"/>
  <c r="J611" i="11"/>
  <c r="L611" i="11" s="1"/>
  <c r="J607" i="11"/>
  <c r="L607" i="11" s="1"/>
  <c r="J603" i="11"/>
  <c r="L603" i="11" s="1"/>
  <c r="J599" i="11"/>
  <c r="L599" i="11" s="1"/>
  <c r="J595" i="11"/>
  <c r="L595" i="11" s="1"/>
  <c r="J591" i="11"/>
  <c r="L591" i="11" s="1"/>
  <c r="J587" i="11"/>
  <c r="L587" i="11" s="1"/>
  <c r="J583" i="11"/>
  <c r="L583" i="11" s="1"/>
  <c r="J579" i="11"/>
  <c r="L579" i="11" s="1"/>
  <c r="J575" i="11"/>
  <c r="L575" i="11" s="1"/>
  <c r="J571" i="11"/>
  <c r="L571" i="11" s="1"/>
  <c r="J567" i="11"/>
  <c r="L567" i="11" s="1"/>
  <c r="J563" i="11"/>
  <c r="L563" i="11" s="1"/>
  <c r="J559" i="11"/>
  <c r="L559" i="11" s="1"/>
  <c r="J555" i="11"/>
  <c r="L555" i="11" s="1"/>
  <c r="J551" i="11"/>
  <c r="L551" i="11" s="1"/>
  <c r="J547" i="11"/>
  <c r="L547" i="11" s="1"/>
  <c r="J543" i="11"/>
  <c r="L543" i="11" s="1"/>
  <c r="J539" i="11"/>
  <c r="L539" i="11" s="1"/>
  <c r="J535" i="11"/>
  <c r="L535" i="11" s="1"/>
  <c r="J531" i="11"/>
  <c r="L531" i="11" s="1"/>
  <c r="J527" i="11"/>
  <c r="L527" i="11" s="1"/>
  <c r="J523" i="11"/>
  <c r="L523" i="11" s="1"/>
  <c r="J519" i="11"/>
  <c r="L519" i="11" s="1"/>
  <c r="J515" i="11"/>
  <c r="L515" i="11" s="1"/>
  <c r="J511" i="11"/>
  <c r="L511" i="11" s="1"/>
  <c r="J507" i="11"/>
  <c r="L507" i="11" s="1"/>
  <c r="J503" i="11"/>
  <c r="L503" i="11" s="1"/>
  <c r="J499" i="11"/>
  <c r="L499" i="11" s="1"/>
  <c r="J495" i="11"/>
  <c r="L495" i="11" s="1"/>
  <c r="J491" i="11"/>
  <c r="L491" i="11" s="1"/>
  <c r="J487" i="11"/>
  <c r="L487" i="11" s="1"/>
  <c r="J483" i="11"/>
  <c r="L483" i="11" s="1"/>
  <c r="J479" i="11"/>
  <c r="L479" i="11" s="1"/>
  <c r="J475" i="11"/>
  <c r="L475" i="11" s="1"/>
  <c r="J471" i="11"/>
  <c r="L471" i="11" s="1"/>
  <c r="J467" i="11"/>
  <c r="L467" i="11" s="1"/>
  <c r="J463" i="11"/>
  <c r="L463" i="11" s="1"/>
  <c r="J459" i="11"/>
  <c r="L459" i="11" s="1"/>
  <c r="J455" i="11"/>
  <c r="L455" i="11" s="1"/>
  <c r="J451" i="11"/>
  <c r="L451" i="11" s="1"/>
  <c r="J447" i="11"/>
  <c r="L447" i="11" s="1"/>
  <c r="J443" i="11"/>
  <c r="L443" i="11" s="1"/>
  <c r="J439" i="11"/>
  <c r="L439" i="11" s="1"/>
  <c r="J435" i="11"/>
  <c r="L435" i="11" s="1"/>
  <c r="J431" i="11"/>
  <c r="L431" i="11" s="1"/>
  <c r="J427" i="11"/>
  <c r="L427" i="11" s="1"/>
  <c r="J423" i="11"/>
  <c r="L423" i="11" s="1"/>
  <c r="J419" i="11"/>
  <c r="L419" i="11" s="1"/>
  <c r="J415" i="11"/>
  <c r="L415" i="11" s="1"/>
  <c r="J411" i="11"/>
  <c r="L411" i="11" s="1"/>
  <c r="J407" i="11"/>
  <c r="L407" i="11" s="1"/>
  <c r="J403" i="11"/>
  <c r="L403" i="11" s="1"/>
  <c r="J399" i="11"/>
  <c r="L399" i="11" s="1"/>
  <c r="J395" i="11"/>
  <c r="L395" i="11" s="1"/>
  <c r="J391" i="11"/>
  <c r="L391" i="11" s="1"/>
  <c r="J387" i="11"/>
  <c r="L387" i="11" s="1"/>
  <c r="J383" i="11"/>
  <c r="L383" i="11" s="1"/>
  <c r="J379" i="11"/>
  <c r="L379" i="11" s="1"/>
  <c r="J375" i="11"/>
  <c r="L375" i="11" s="1"/>
  <c r="J371" i="11"/>
  <c r="L371" i="11" s="1"/>
  <c r="J367" i="11"/>
  <c r="L367" i="11" s="1"/>
  <c r="J363" i="11"/>
  <c r="L363" i="11" s="1"/>
  <c r="J359" i="11"/>
  <c r="L359" i="11" s="1"/>
  <c r="J355" i="11"/>
  <c r="L355" i="11" s="1"/>
  <c r="J351" i="11"/>
  <c r="L351" i="11" s="1"/>
  <c r="J347" i="11"/>
  <c r="L347" i="11" s="1"/>
  <c r="J343" i="11"/>
  <c r="L343" i="11" s="1"/>
  <c r="J339" i="11"/>
  <c r="L339" i="11" s="1"/>
  <c r="J335" i="11"/>
  <c r="L335" i="11" s="1"/>
  <c r="J331" i="11"/>
  <c r="L331" i="11" s="1"/>
  <c r="J327" i="11"/>
  <c r="L327" i="11" s="1"/>
  <c r="J323" i="11"/>
  <c r="L323" i="11" s="1"/>
  <c r="J319" i="11"/>
  <c r="L319" i="11" s="1"/>
  <c r="J315" i="11"/>
  <c r="L315" i="11" s="1"/>
  <c r="J311" i="11"/>
  <c r="L311" i="11" s="1"/>
  <c r="J307" i="11"/>
  <c r="L307" i="11" s="1"/>
  <c r="J303" i="11"/>
  <c r="L303" i="11" s="1"/>
  <c r="J299" i="11"/>
  <c r="L299" i="11" s="1"/>
  <c r="J295" i="11"/>
  <c r="L295" i="11" s="1"/>
  <c r="J291" i="11"/>
  <c r="L291" i="11" s="1"/>
  <c r="J287" i="11"/>
  <c r="L287" i="11" s="1"/>
  <c r="J283" i="11"/>
  <c r="L283" i="11" s="1"/>
  <c r="J279" i="11"/>
  <c r="L279" i="11" s="1"/>
  <c r="J275" i="11"/>
  <c r="L275" i="11" s="1"/>
  <c r="J271" i="11"/>
  <c r="L271" i="11" s="1"/>
  <c r="J267" i="11"/>
  <c r="L267" i="11" s="1"/>
  <c r="J263" i="11"/>
  <c r="L263" i="11" s="1"/>
  <c r="J259" i="11"/>
  <c r="L259" i="11" s="1"/>
  <c r="J255" i="11"/>
  <c r="L255" i="11" s="1"/>
  <c r="J251" i="11"/>
  <c r="L251" i="11" s="1"/>
  <c r="J247" i="11"/>
  <c r="L247" i="11" s="1"/>
  <c r="J243" i="11"/>
  <c r="L243" i="11" s="1"/>
  <c r="J239" i="11"/>
  <c r="L239" i="11" s="1"/>
  <c r="J235" i="11"/>
  <c r="L235" i="11" s="1"/>
  <c r="J231" i="11"/>
  <c r="L231" i="11" s="1"/>
  <c r="J227" i="11"/>
  <c r="L227" i="11" s="1"/>
  <c r="J223" i="11"/>
  <c r="L223" i="11" s="1"/>
  <c r="J219" i="11"/>
  <c r="L219" i="11" s="1"/>
  <c r="J215" i="11"/>
  <c r="L215" i="11" s="1"/>
  <c r="J211" i="11"/>
  <c r="L211" i="11" s="1"/>
  <c r="J207" i="11"/>
  <c r="L207" i="11" s="1"/>
  <c r="J203" i="11"/>
  <c r="L203" i="11" s="1"/>
  <c r="J199" i="11"/>
  <c r="L199" i="11" s="1"/>
  <c r="J195" i="11"/>
  <c r="L195" i="11" s="1"/>
  <c r="J191" i="11"/>
  <c r="L191" i="11" s="1"/>
  <c r="J187" i="11"/>
  <c r="L187" i="11" s="1"/>
  <c r="J183" i="11"/>
  <c r="L183" i="11" s="1"/>
  <c r="J179" i="11"/>
  <c r="L179" i="11" s="1"/>
  <c r="J175" i="11"/>
  <c r="L175" i="11" s="1"/>
  <c r="J171" i="11"/>
  <c r="L171" i="11" s="1"/>
  <c r="J167" i="11"/>
  <c r="L167" i="11" s="1"/>
  <c r="J163" i="11"/>
  <c r="L163" i="11" s="1"/>
  <c r="J159" i="11"/>
  <c r="L159" i="11" s="1"/>
  <c r="J155" i="11"/>
  <c r="L155" i="11" s="1"/>
  <c r="J151" i="11"/>
  <c r="L151" i="11" s="1"/>
  <c r="J147" i="11"/>
  <c r="L147" i="11" s="1"/>
  <c r="J143" i="11"/>
  <c r="L143" i="11" s="1"/>
  <c r="J139" i="11"/>
  <c r="L139" i="11" s="1"/>
  <c r="J135" i="11"/>
  <c r="L135" i="11" s="1"/>
  <c r="J131" i="11"/>
  <c r="L131" i="11" s="1"/>
  <c r="J127" i="11"/>
  <c r="L127" i="11" s="1"/>
  <c r="J123" i="11"/>
  <c r="L123" i="11" s="1"/>
  <c r="J119" i="11"/>
  <c r="L119" i="11" s="1"/>
  <c r="J115" i="11"/>
  <c r="L115" i="11" s="1"/>
  <c r="J111" i="11"/>
  <c r="L111" i="11" s="1"/>
  <c r="J107" i="11"/>
  <c r="L107" i="11" s="1"/>
  <c r="J103" i="11"/>
  <c r="L103" i="11" s="1"/>
  <c r="J99" i="11"/>
  <c r="L99" i="11" s="1"/>
  <c r="J95" i="11"/>
  <c r="L95" i="11" s="1"/>
  <c r="J91" i="11"/>
  <c r="L91" i="11" s="1"/>
  <c r="J87" i="11"/>
  <c r="L87" i="11" s="1"/>
  <c r="J83" i="11"/>
  <c r="L83" i="11" s="1"/>
  <c r="J79" i="11"/>
  <c r="L79" i="11" s="1"/>
  <c r="J75" i="11"/>
  <c r="L75" i="11" s="1"/>
  <c r="I28" i="11"/>
  <c r="J28" i="11"/>
  <c r="W9" i="11" l="1"/>
  <c r="J16" i="10" s="1"/>
  <c r="D16" i="10"/>
  <c r="J29" i="11"/>
  <c r="I29" i="11"/>
  <c r="H16" i="10"/>
  <c r="I30" i="11"/>
  <c r="J30" i="11"/>
  <c r="V22" i="11"/>
  <c r="Z1034" i="11"/>
  <c r="AA1034" i="11" s="1"/>
  <c r="AB1034" i="11" s="1"/>
  <c r="T1034" i="11"/>
  <c r="Z1033" i="11"/>
  <c r="AA1033" i="11" s="1"/>
  <c r="AB1033" i="11" s="1"/>
  <c r="T1033" i="11"/>
  <c r="Z1032" i="11"/>
  <c r="AA1032" i="11" s="1"/>
  <c r="AB1032" i="11" s="1"/>
  <c r="T1032" i="11"/>
  <c r="Z1031" i="11"/>
  <c r="AA1031" i="11" s="1"/>
  <c r="AB1031" i="11" s="1"/>
  <c r="T1031" i="11"/>
  <c r="Z1030" i="11"/>
  <c r="AA1030" i="11" s="1"/>
  <c r="AB1030" i="11" s="1"/>
  <c r="T1030" i="11"/>
  <c r="Z1029" i="11"/>
  <c r="AA1029" i="11" s="1"/>
  <c r="AB1029" i="11" s="1"/>
  <c r="T1029" i="11"/>
  <c r="Z1028" i="11"/>
  <c r="AA1028" i="11" s="1"/>
  <c r="AB1028" i="11" s="1"/>
  <c r="T1028" i="11"/>
  <c r="Z1027" i="11"/>
  <c r="AA1027" i="11" s="1"/>
  <c r="AB1027" i="11" s="1"/>
  <c r="T1027" i="11"/>
  <c r="Z1026" i="11"/>
  <c r="AA1026" i="11" s="1"/>
  <c r="AB1026" i="11" s="1"/>
  <c r="T1026" i="11"/>
  <c r="Z1025" i="11"/>
  <c r="AA1025" i="11" s="1"/>
  <c r="AB1025" i="11" s="1"/>
  <c r="T1025" i="11"/>
  <c r="Z1024" i="11"/>
  <c r="AA1024" i="11" s="1"/>
  <c r="AB1024" i="11" s="1"/>
  <c r="T1024" i="11"/>
  <c r="Z1023" i="11"/>
  <c r="AA1023" i="11" s="1"/>
  <c r="AB1023" i="11" s="1"/>
  <c r="T1023" i="11"/>
  <c r="Z1022" i="11"/>
  <c r="AA1022" i="11" s="1"/>
  <c r="AB1022" i="11" s="1"/>
  <c r="T1022" i="11"/>
  <c r="Z1021" i="11"/>
  <c r="AA1021" i="11" s="1"/>
  <c r="AB1021" i="11" s="1"/>
  <c r="T1021" i="11"/>
  <c r="Z1020" i="11"/>
  <c r="AA1020" i="11" s="1"/>
  <c r="AB1020" i="11" s="1"/>
  <c r="T1020" i="11"/>
  <c r="Z1019" i="11"/>
  <c r="AA1019" i="11" s="1"/>
  <c r="AB1019" i="11" s="1"/>
  <c r="T1019" i="11"/>
  <c r="Z1018" i="11"/>
  <c r="AA1018" i="11" s="1"/>
  <c r="AB1018" i="11" s="1"/>
  <c r="T1018" i="11"/>
  <c r="Z1017" i="11"/>
  <c r="AA1017" i="11" s="1"/>
  <c r="AB1017" i="11" s="1"/>
  <c r="T1017" i="11"/>
  <c r="Z1016" i="11"/>
  <c r="AA1016" i="11" s="1"/>
  <c r="AB1016" i="11" s="1"/>
  <c r="T1016" i="11"/>
  <c r="Z1015" i="11"/>
  <c r="AA1015" i="11" s="1"/>
  <c r="AB1015" i="11" s="1"/>
  <c r="T1015" i="11"/>
  <c r="Z1014" i="11"/>
  <c r="AA1014" i="11" s="1"/>
  <c r="AB1014" i="11" s="1"/>
  <c r="T1014" i="11"/>
  <c r="Z1013" i="11"/>
  <c r="AA1013" i="11" s="1"/>
  <c r="AB1013" i="11" s="1"/>
  <c r="T1013" i="11"/>
  <c r="Z1012" i="11"/>
  <c r="AA1012" i="11" s="1"/>
  <c r="AB1012" i="11" s="1"/>
  <c r="T1012" i="11"/>
  <c r="Z1011" i="11"/>
  <c r="AA1011" i="11" s="1"/>
  <c r="AB1011" i="11" s="1"/>
  <c r="T1011" i="11"/>
  <c r="Z1010" i="11"/>
  <c r="AA1010" i="11" s="1"/>
  <c r="AB1010" i="11" s="1"/>
  <c r="T1010" i="11"/>
  <c r="Z1009" i="11"/>
  <c r="AA1009" i="11" s="1"/>
  <c r="AB1009" i="11" s="1"/>
  <c r="T1009" i="11"/>
  <c r="Z1008" i="11"/>
  <c r="AA1008" i="11" s="1"/>
  <c r="AB1008" i="11" s="1"/>
  <c r="T1008" i="11"/>
  <c r="Z1007" i="11"/>
  <c r="AA1007" i="11" s="1"/>
  <c r="AB1007" i="11" s="1"/>
  <c r="T1007" i="11"/>
  <c r="Z1006" i="11"/>
  <c r="AA1006" i="11" s="1"/>
  <c r="AB1006" i="11" s="1"/>
  <c r="T1006" i="11"/>
  <c r="Z1005" i="11"/>
  <c r="AA1005" i="11" s="1"/>
  <c r="AB1005" i="11" s="1"/>
  <c r="T1005" i="11"/>
  <c r="Z1004" i="11"/>
  <c r="AA1004" i="11" s="1"/>
  <c r="AB1004" i="11" s="1"/>
  <c r="T1004" i="11"/>
  <c r="Z1003" i="11"/>
  <c r="AA1003" i="11" s="1"/>
  <c r="AB1003" i="11" s="1"/>
  <c r="T1003" i="11"/>
  <c r="Z1002" i="11"/>
  <c r="AA1002" i="11" s="1"/>
  <c r="AB1002" i="11" s="1"/>
  <c r="T1002" i="11"/>
  <c r="Z1001" i="11"/>
  <c r="AA1001" i="11" s="1"/>
  <c r="AB1001" i="11" s="1"/>
  <c r="T1001" i="11"/>
  <c r="Z1000" i="11"/>
  <c r="AA1000" i="11" s="1"/>
  <c r="AB1000" i="11" s="1"/>
  <c r="T1000" i="11"/>
  <c r="Z999" i="11"/>
  <c r="AA999" i="11" s="1"/>
  <c r="AB999" i="11" s="1"/>
  <c r="T999" i="11"/>
  <c r="Z998" i="11"/>
  <c r="AA998" i="11" s="1"/>
  <c r="AB998" i="11" s="1"/>
  <c r="T998" i="11"/>
  <c r="Z997" i="11"/>
  <c r="AA997" i="11" s="1"/>
  <c r="AB997" i="11" s="1"/>
  <c r="T997" i="11"/>
  <c r="Z996" i="11"/>
  <c r="AA996" i="11" s="1"/>
  <c r="AB996" i="11" s="1"/>
  <c r="T996" i="11"/>
  <c r="Z995" i="11"/>
  <c r="AA995" i="11" s="1"/>
  <c r="AB995" i="11" s="1"/>
  <c r="T995" i="11"/>
  <c r="Z994" i="11"/>
  <c r="AA994" i="11" s="1"/>
  <c r="AB994" i="11" s="1"/>
  <c r="T994" i="11"/>
  <c r="Z993" i="11"/>
  <c r="AA993" i="11" s="1"/>
  <c r="AB993" i="11" s="1"/>
  <c r="T993" i="11"/>
  <c r="Z992" i="11"/>
  <c r="AA992" i="11" s="1"/>
  <c r="AB992" i="11" s="1"/>
  <c r="T992" i="11"/>
  <c r="Z991" i="11"/>
  <c r="AA991" i="11" s="1"/>
  <c r="AB991" i="11" s="1"/>
  <c r="Z990" i="11"/>
  <c r="AA990" i="11" s="1"/>
  <c r="AB990" i="11" s="1"/>
  <c r="U990" i="11"/>
  <c r="Z989" i="11"/>
  <c r="AA989" i="11" s="1"/>
  <c r="AB989" i="11" s="1"/>
  <c r="T989" i="11"/>
  <c r="Z988" i="11"/>
  <c r="AA988" i="11" s="1"/>
  <c r="AB988" i="11" s="1"/>
  <c r="Z987" i="11"/>
  <c r="AA987" i="11" s="1"/>
  <c r="AB987" i="11" s="1"/>
  <c r="T987" i="11"/>
  <c r="Z986" i="11"/>
  <c r="AA986" i="11" s="1"/>
  <c r="AB986" i="11" s="1"/>
  <c r="Z985" i="11"/>
  <c r="AA985" i="11" s="1"/>
  <c r="AB985" i="11" s="1"/>
  <c r="T985" i="11"/>
  <c r="Z984" i="11"/>
  <c r="AA984" i="11" s="1"/>
  <c r="AB984" i="11" s="1"/>
  <c r="T984" i="11"/>
  <c r="Z983" i="11"/>
  <c r="AA983" i="11" s="1"/>
  <c r="AB983" i="11" s="1"/>
  <c r="Z982" i="11"/>
  <c r="AA982" i="11" s="1"/>
  <c r="AB982" i="11" s="1"/>
  <c r="Z981" i="11"/>
  <c r="AA981" i="11" s="1"/>
  <c r="AB981" i="11" s="1"/>
  <c r="Z980" i="11"/>
  <c r="AA980" i="11" s="1"/>
  <c r="AB980" i="11" s="1"/>
  <c r="T980" i="11"/>
  <c r="Z979" i="11"/>
  <c r="AA979" i="11" s="1"/>
  <c r="AB979" i="11" s="1"/>
  <c r="T979" i="11"/>
  <c r="Z978" i="11"/>
  <c r="AA978" i="11" s="1"/>
  <c r="AB978" i="11" s="1"/>
  <c r="Z977" i="11"/>
  <c r="AA977" i="11" s="1"/>
  <c r="AB977" i="11" s="1"/>
  <c r="T977" i="11"/>
  <c r="Z976" i="11"/>
  <c r="AA976" i="11" s="1"/>
  <c r="AB976" i="11" s="1"/>
  <c r="T976" i="11"/>
  <c r="Z975" i="11"/>
  <c r="AA975" i="11" s="1"/>
  <c r="AB975" i="11" s="1"/>
  <c r="Z974" i="11"/>
  <c r="AA974" i="11" s="1"/>
  <c r="AB974" i="11" s="1"/>
  <c r="Z973" i="11"/>
  <c r="AA973" i="11" s="1"/>
  <c r="AB973" i="11" s="1"/>
  <c r="Z972" i="11"/>
  <c r="AA972" i="11" s="1"/>
  <c r="AB972" i="11" s="1"/>
  <c r="Z971" i="11"/>
  <c r="AA971" i="11" s="1"/>
  <c r="AB971" i="11" s="1"/>
  <c r="Z970" i="11"/>
  <c r="AA970" i="11" s="1"/>
  <c r="AB970" i="11" s="1"/>
  <c r="Z969" i="11"/>
  <c r="AA969" i="11" s="1"/>
  <c r="AB969" i="11" s="1"/>
  <c r="T969" i="11"/>
  <c r="Z968" i="11"/>
  <c r="AA968" i="11" s="1"/>
  <c r="AB968" i="11" s="1"/>
  <c r="Z967" i="11"/>
  <c r="AA967" i="11" s="1"/>
  <c r="AB967" i="11" s="1"/>
  <c r="Z966" i="11"/>
  <c r="AA966" i="11" s="1"/>
  <c r="AB966" i="11" s="1"/>
  <c r="Z965" i="11"/>
  <c r="AA965" i="11" s="1"/>
  <c r="AB965" i="11" s="1"/>
  <c r="T965" i="11"/>
  <c r="Z964" i="11"/>
  <c r="AA964" i="11" s="1"/>
  <c r="AB964" i="11" s="1"/>
  <c r="T964" i="11"/>
  <c r="Z963" i="11"/>
  <c r="AA963" i="11" s="1"/>
  <c r="AB963" i="11" s="1"/>
  <c r="Z962" i="11"/>
  <c r="AA962" i="11" s="1"/>
  <c r="AB962" i="11" s="1"/>
  <c r="Z961" i="11"/>
  <c r="AA961" i="11" s="1"/>
  <c r="AB961" i="11" s="1"/>
  <c r="Z960" i="11"/>
  <c r="AA960" i="11" s="1"/>
  <c r="AB960" i="11" s="1"/>
  <c r="Z959" i="11"/>
  <c r="AA959" i="11" s="1"/>
  <c r="AB959" i="11" s="1"/>
  <c r="Z958" i="11"/>
  <c r="AA958" i="11" s="1"/>
  <c r="AB958" i="11" s="1"/>
  <c r="Z957" i="11"/>
  <c r="AA957" i="11" s="1"/>
  <c r="AB957" i="11" s="1"/>
  <c r="Z956" i="11"/>
  <c r="AA956" i="11" s="1"/>
  <c r="AB956" i="11" s="1"/>
  <c r="T956" i="11"/>
  <c r="Z955" i="11"/>
  <c r="AA955" i="11" s="1"/>
  <c r="AB955" i="11" s="1"/>
  <c r="Z954" i="11"/>
  <c r="AA954" i="11" s="1"/>
  <c r="AB954" i="11" s="1"/>
  <c r="Z953" i="11"/>
  <c r="AA953" i="11" s="1"/>
  <c r="AB953" i="11" s="1"/>
  <c r="T953" i="11"/>
  <c r="Z952" i="11"/>
  <c r="AA952" i="11" s="1"/>
  <c r="AB952" i="11" s="1"/>
  <c r="T952" i="11"/>
  <c r="Z951" i="11"/>
  <c r="AA951" i="11" s="1"/>
  <c r="AB951" i="11" s="1"/>
  <c r="Z950" i="11"/>
  <c r="AA950" i="11" s="1"/>
  <c r="AB950" i="11" s="1"/>
  <c r="Z949" i="11"/>
  <c r="AA949" i="11" s="1"/>
  <c r="AB949" i="11" s="1"/>
  <c r="T949" i="11"/>
  <c r="Z948" i="11"/>
  <c r="AA948" i="11" s="1"/>
  <c r="AB948" i="11" s="1"/>
  <c r="T948" i="11"/>
  <c r="Z947" i="11"/>
  <c r="AA947" i="11" s="1"/>
  <c r="AB947" i="11" s="1"/>
  <c r="Z946" i="11"/>
  <c r="AA946" i="11" s="1"/>
  <c r="AB946" i="11" s="1"/>
  <c r="Z945" i="11"/>
  <c r="AA945" i="11" s="1"/>
  <c r="AB945" i="11" s="1"/>
  <c r="Z944" i="11"/>
  <c r="AA944" i="11" s="1"/>
  <c r="AB944" i="11" s="1"/>
  <c r="T944" i="11"/>
  <c r="Z943" i="11"/>
  <c r="AA943" i="11" s="1"/>
  <c r="AB943" i="11" s="1"/>
  <c r="Z942" i="11"/>
  <c r="AA942" i="11" s="1"/>
  <c r="AB942" i="11" s="1"/>
  <c r="Z941" i="11"/>
  <c r="AA941" i="11" s="1"/>
  <c r="AB941" i="11" s="1"/>
  <c r="U941" i="11"/>
  <c r="Z940" i="11"/>
  <c r="AA940" i="11" s="1"/>
  <c r="AB940" i="11" s="1"/>
  <c r="T940" i="11"/>
  <c r="Z939" i="11"/>
  <c r="AA939" i="11" s="1"/>
  <c r="AB939" i="11" s="1"/>
  <c r="Z938" i="11"/>
  <c r="AA938" i="11" s="1"/>
  <c r="AB938" i="11" s="1"/>
  <c r="Z937" i="11"/>
  <c r="AA937" i="11" s="1"/>
  <c r="AB937" i="11" s="1"/>
  <c r="Z936" i="11"/>
  <c r="AA936" i="11" s="1"/>
  <c r="AB936" i="11" s="1"/>
  <c r="T936" i="11"/>
  <c r="Z935" i="11"/>
  <c r="AA935" i="11" s="1"/>
  <c r="AB935" i="11" s="1"/>
  <c r="Z934" i="11"/>
  <c r="AA934" i="11" s="1"/>
  <c r="AB934" i="11" s="1"/>
  <c r="Z933" i="11"/>
  <c r="AA933" i="11" s="1"/>
  <c r="AB933" i="11" s="1"/>
  <c r="T933" i="11"/>
  <c r="Z932" i="11"/>
  <c r="AA932" i="11" s="1"/>
  <c r="AB932" i="11" s="1"/>
  <c r="U932" i="11"/>
  <c r="Z931" i="11"/>
  <c r="AA931" i="11" s="1"/>
  <c r="AB931" i="11" s="1"/>
  <c r="Z930" i="11"/>
  <c r="AA930" i="11" s="1"/>
  <c r="AB930" i="11" s="1"/>
  <c r="Z929" i="11"/>
  <c r="AA929" i="11" s="1"/>
  <c r="AB929" i="11" s="1"/>
  <c r="T929" i="11"/>
  <c r="Z928" i="11"/>
  <c r="AA928" i="11" s="1"/>
  <c r="AB928" i="11" s="1"/>
  <c r="T928" i="11"/>
  <c r="Z927" i="11"/>
  <c r="AA927" i="11" s="1"/>
  <c r="AB927" i="11" s="1"/>
  <c r="Z926" i="11"/>
  <c r="AA926" i="11" s="1"/>
  <c r="AB926" i="11" s="1"/>
  <c r="Z925" i="11"/>
  <c r="AA925" i="11" s="1"/>
  <c r="AB925" i="11" s="1"/>
  <c r="T925" i="11"/>
  <c r="Z924" i="11"/>
  <c r="AA924" i="11" s="1"/>
  <c r="AB924" i="11" s="1"/>
  <c r="U924" i="11"/>
  <c r="Z923" i="11"/>
  <c r="AA923" i="11" s="1"/>
  <c r="AB923" i="11" s="1"/>
  <c r="Z922" i="11"/>
  <c r="AA922" i="11" s="1"/>
  <c r="AB922" i="11" s="1"/>
  <c r="Z921" i="11"/>
  <c r="AA921" i="11" s="1"/>
  <c r="AB921" i="11" s="1"/>
  <c r="Z920" i="11"/>
  <c r="AA920" i="11" s="1"/>
  <c r="AB920" i="11" s="1"/>
  <c r="T920" i="11"/>
  <c r="Z919" i="11"/>
  <c r="AA919" i="11" s="1"/>
  <c r="AB919" i="11" s="1"/>
  <c r="Z918" i="11"/>
  <c r="AA918" i="11" s="1"/>
  <c r="AB918" i="11" s="1"/>
  <c r="Z917" i="11"/>
  <c r="AA917" i="11" s="1"/>
  <c r="AB917" i="11" s="1"/>
  <c r="Z916" i="11"/>
  <c r="AA916" i="11" s="1"/>
  <c r="AB916" i="11" s="1"/>
  <c r="T916" i="11"/>
  <c r="Z915" i="11"/>
  <c r="AA915" i="11" s="1"/>
  <c r="AB915" i="11" s="1"/>
  <c r="Z914" i="11"/>
  <c r="AA914" i="11" s="1"/>
  <c r="AB914" i="11" s="1"/>
  <c r="T914" i="11"/>
  <c r="Z913" i="11"/>
  <c r="AA913" i="11" s="1"/>
  <c r="AB913" i="11" s="1"/>
  <c r="T913" i="11"/>
  <c r="Z912" i="11"/>
  <c r="AA912" i="11" s="1"/>
  <c r="AB912" i="11" s="1"/>
  <c r="T912" i="11"/>
  <c r="Z911" i="11"/>
  <c r="AA911" i="11" s="1"/>
  <c r="AB911" i="11" s="1"/>
  <c r="T911" i="11"/>
  <c r="Z910" i="11"/>
  <c r="AA910" i="11" s="1"/>
  <c r="AB910" i="11" s="1"/>
  <c r="T910" i="11"/>
  <c r="Z909" i="11"/>
  <c r="AA909" i="11" s="1"/>
  <c r="AB909" i="11" s="1"/>
  <c r="U909" i="11"/>
  <c r="Z908" i="11"/>
  <c r="AA908" i="11" s="1"/>
  <c r="AB908" i="11" s="1"/>
  <c r="T908" i="11"/>
  <c r="Z907" i="11"/>
  <c r="AA907" i="11" s="1"/>
  <c r="AB907" i="11" s="1"/>
  <c r="T907" i="11"/>
  <c r="Z906" i="11"/>
  <c r="AA906" i="11" s="1"/>
  <c r="AB906" i="11" s="1"/>
  <c r="T906" i="11"/>
  <c r="Z905" i="11"/>
  <c r="AA905" i="11" s="1"/>
  <c r="AB905" i="11" s="1"/>
  <c r="T905" i="11"/>
  <c r="Z904" i="11"/>
  <c r="AA904" i="11" s="1"/>
  <c r="AB904" i="11" s="1"/>
  <c r="T904" i="11"/>
  <c r="Z903" i="11"/>
  <c r="AA903" i="11" s="1"/>
  <c r="AB903" i="11" s="1"/>
  <c r="Z902" i="11"/>
  <c r="AA902" i="11" s="1"/>
  <c r="AB902" i="11" s="1"/>
  <c r="T902" i="11"/>
  <c r="Z901" i="11"/>
  <c r="AA901" i="11" s="1"/>
  <c r="AB901" i="11" s="1"/>
  <c r="Z900" i="11"/>
  <c r="AA900" i="11" s="1"/>
  <c r="AB900" i="11" s="1"/>
  <c r="T900" i="11"/>
  <c r="Z899" i="11"/>
  <c r="AA899" i="11" s="1"/>
  <c r="AB899" i="11" s="1"/>
  <c r="T899" i="11"/>
  <c r="Z898" i="11"/>
  <c r="AA898" i="11" s="1"/>
  <c r="AB898" i="11" s="1"/>
  <c r="T898" i="11"/>
  <c r="Z897" i="11"/>
  <c r="AA897" i="11" s="1"/>
  <c r="AB897" i="11" s="1"/>
  <c r="T897" i="11"/>
  <c r="Z896" i="11"/>
  <c r="AA896" i="11" s="1"/>
  <c r="AB896" i="11" s="1"/>
  <c r="T896" i="11"/>
  <c r="Z895" i="11"/>
  <c r="AA895" i="11" s="1"/>
  <c r="AB895" i="11" s="1"/>
  <c r="U895" i="11"/>
  <c r="Z894" i="11"/>
  <c r="AA894" i="11" s="1"/>
  <c r="AB894" i="11" s="1"/>
  <c r="T894" i="11"/>
  <c r="Z893" i="11"/>
  <c r="AA893" i="11" s="1"/>
  <c r="AB893" i="11" s="1"/>
  <c r="Z892" i="11"/>
  <c r="AA892" i="11" s="1"/>
  <c r="AB892" i="11" s="1"/>
  <c r="T892" i="11"/>
  <c r="Z891" i="11"/>
  <c r="AA891" i="11" s="1"/>
  <c r="AB891" i="11" s="1"/>
  <c r="Z890" i="11"/>
  <c r="AA890" i="11" s="1"/>
  <c r="AB890" i="11" s="1"/>
  <c r="T890" i="11"/>
  <c r="Z889" i="11"/>
  <c r="AA889" i="11" s="1"/>
  <c r="AB889" i="11" s="1"/>
  <c r="Z888" i="11"/>
  <c r="AA888" i="11" s="1"/>
  <c r="AB888" i="11" s="1"/>
  <c r="T888" i="11"/>
  <c r="Z887" i="11"/>
  <c r="AA887" i="11" s="1"/>
  <c r="AB887" i="11" s="1"/>
  <c r="Z886" i="11"/>
  <c r="AA886" i="11" s="1"/>
  <c r="AB886" i="11" s="1"/>
  <c r="T886" i="11"/>
  <c r="Z885" i="11"/>
  <c r="AA885" i="11" s="1"/>
  <c r="AB885" i="11" s="1"/>
  <c r="Z884" i="11"/>
  <c r="AA884" i="11" s="1"/>
  <c r="AB884" i="11" s="1"/>
  <c r="T884" i="11"/>
  <c r="Z883" i="11"/>
  <c r="AA883" i="11" s="1"/>
  <c r="AB883" i="11" s="1"/>
  <c r="Z882" i="11"/>
  <c r="AA882" i="11" s="1"/>
  <c r="AB882" i="11" s="1"/>
  <c r="T882" i="11"/>
  <c r="Z881" i="11"/>
  <c r="AA881" i="11" s="1"/>
  <c r="AB881" i="11" s="1"/>
  <c r="Z880" i="11"/>
  <c r="AA880" i="11" s="1"/>
  <c r="AB880" i="11" s="1"/>
  <c r="T880" i="11"/>
  <c r="Z879" i="11"/>
  <c r="AA879" i="11" s="1"/>
  <c r="AB879" i="11" s="1"/>
  <c r="Z878" i="11"/>
  <c r="AA878" i="11" s="1"/>
  <c r="AB878" i="11" s="1"/>
  <c r="T878" i="11"/>
  <c r="Z877" i="11"/>
  <c r="AA877" i="11" s="1"/>
  <c r="AB877" i="11" s="1"/>
  <c r="Z876" i="11"/>
  <c r="AA876" i="11" s="1"/>
  <c r="AB876" i="11" s="1"/>
  <c r="T876" i="11"/>
  <c r="Z875" i="11"/>
  <c r="AA875" i="11" s="1"/>
  <c r="AB875" i="11" s="1"/>
  <c r="Z874" i="11"/>
  <c r="AA874" i="11" s="1"/>
  <c r="AB874" i="11" s="1"/>
  <c r="T874" i="11"/>
  <c r="Z873" i="11"/>
  <c r="AA873" i="11" s="1"/>
  <c r="AB873" i="11" s="1"/>
  <c r="Z872" i="11"/>
  <c r="AA872" i="11" s="1"/>
  <c r="AB872" i="11" s="1"/>
  <c r="T872" i="11"/>
  <c r="Z871" i="11"/>
  <c r="AA871" i="11" s="1"/>
  <c r="AB871" i="11" s="1"/>
  <c r="Z870" i="11"/>
  <c r="AA870" i="11" s="1"/>
  <c r="AB870" i="11" s="1"/>
  <c r="T870" i="11"/>
  <c r="Z869" i="11"/>
  <c r="AA869" i="11" s="1"/>
  <c r="AB869" i="11" s="1"/>
  <c r="Z868" i="11"/>
  <c r="AA868" i="11" s="1"/>
  <c r="AB868" i="11" s="1"/>
  <c r="T868" i="11"/>
  <c r="Z867" i="11"/>
  <c r="AA867" i="11" s="1"/>
  <c r="AB867" i="11" s="1"/>
  <c r="Z866" i="11"/>
  <c r="AA866" i="11" s="1"/>
  <c r="AB866" i="11" s="1"/>
  <c r="T866" i="11"/>
  <c r="Z865" i="11"/>
  <c r="AA865" i="11" s="1"/>
  <c r="AB865" i="11" s="1"/>
  <c r="Z864" i="11"/>
  <c r="AA864" i="11" s="1"/>
  <c r="AB864" i="11" s="1"/>
  <c r="T864" i="11"/>
  <c r="Z863" i="11"/>
  <c r="AA863" i="11" s="1"/>
  <c r="AB863" i="11" s="1"/>
  <c r="Z862" i="11"/>
  <c r="AA862" i="11" s="1"/>
  <c r="AB862" i="11" s="1"/>
  <c r="U862" i="11"/>
  <c r="Z861" i="11"/>
  <c r="AA861" i="11" s="1"/>
  <c r="AB861" i="11" s="1"/>
  <c r="T861" i="11"/>
  <c r="Z860" i="11"/>
  <c r="AA860" i="11" s="1"/>
  <c r="AB860" i="11" s="1"/>
  <c r="T860" i="11"/>
  <c r="Z859" i="11"/>
  <c r="AA859" i="11" s="1"/>
  <c r="AB859" i="11" s="1"/>
  <c r="T859" i="11"/>
  <c r="Z858" i="11"/>
  <c r="AA858" i="11" s="1"/>
  <c r="AB858" i="11" s="1"/>
  <c r="T858" i="11"/>
  <c r="Z857" i="11"/>
  <c r="AA857" i="11" s="1"/>
  <c r="AB857" i="11" s="1"/>
  <c r="T857" i="11"/>
  <c r="Z856" i="11"/>
  <c r="AA856" i="11" s="1"/>
  <c r="AB856" i="11" s="1"/>
  <c r="Z855" i="11"/>
  <c r="AA855" i="11" s="1"/>
  <c r="AB855" i="11" s="1"/>
  <c r="U855" i="11"/>
  <c r="Z854" i="11"/>
  <c r="AA854" i="11" s="1"/>
  <c r="AB854" i="11" s="1"/>
  <c r="U854" i="11"/>
  <c r="Z853" i="11"/>
  <c r="AA853" i="11" s="1"/>
  <c r="AB853" i="11" s="1"/>
  <c r="T853" i="11"/>
  <c r="Z852" i="11"/>
  <c r="AA852" i="11" s="1"/>
  <c r="AB852" i="11" s="1"/>
  <c r="Z851" i="11"/>
  <c r="AA851" i="11" s="1"/>
  <c r="AB851" i="11" s="1"/>
  <c r="T851" i="11"/>
  <c r="Z850" i="11"/>
  <c r="AA850" i="11" s="1"/>
  <c r="AB850" i="11" s="1"/>
  <c r="T850" i="11"/>
  <c r="Z849" i="11"/>
  <c r="AA849" i="11" s="1"/>
  <c r="AB849" i="11" s="1"/>
  <c r="T849" i="11"/>
  <c r="Z848" i="11"/>
  <c r="AA848" i="11" s="1"/>
  <c r="AB848" i="11" s="1"/>
  <c r="Z847" i="11"/>
  <c r="AA847" i="11" s="1"/>
  <c r="AB847" i="11" s="1"/>
  <c r="Z846" i="11"/>
  <c r="AA846" i="11" s="1"/>
  <c r="AB846" i="11" s="1"/>
  <c r="Z845" i="11"/>
  <c r="AA845" i="11" s="1"/>
  <c r="AB845" i="11" s="1"/>
  <c r="T845" i="11"/>
  <c r="Z844" i="11"/>
  <c r="AA844" i="11" s="1"/>
  <c r="AB844" i="11" s="1"/>
  <c r="Z843" i="11"/>
  <c r="AA843" i="11" s="1"/>
  <c r="AB843" i="11" s="1"/>
  <c r="T843" i="11"/>
  <c r="Z842" i="11"/>
  <c r="AA842" i="11" s="1"/>
  <c r="AB842" i="11" s="1"/>
  <c r="T842" i="11"/>
  <c r="Z841" i="11"/>
  <c r="AA841" i="11" s="1"/>
  <c r="AB841" i="11" s="1"/>
  <c r="T841" i="11"/>
  <c r="Z840" i="11"/>
  <c r="AA840" i="11" s="1"/>
  <c r="AB840" i="11" s="1"/>
  <c r="Z839" i="11"/>
  <c r="AA839" i="11" s="1"/>
  <c r="AB839" i="11" s="1"/>
  <c r="U839" i="11"/>
  <c r="Z838" i="11"/>
  <c r="AA838" i="11" s="1"/>
  <c r="AB838" i="11" s="1"/>
  <c r="U838" i="11"/>
  <c r="Z837" i="11"/>
  <c r="AA837" i="11" s="1"/>
  <c r="AB837" i="11" s="1"/>
  <c r="T837" i="11"/>
  <c r="Z836" i="11"/>
  <c r="AA836" i="11" s="1"/>
  <c r="AB836" i="11" s="1"/>
  <c r="Z835" i="11"/>
  <c r="AA835" i="11" s="1"/>
  <c r="AB835" i="11" s="1"/>
  <c r="T835" i="11"/>
  <c r="Z834" i="11"/>
  <c r="AA834" i="11" s="1"/>
  <c r="AB834" i="11" s="1"/>
  <c r="T834" i="11"/>
  <c r="Z833" i="11"/>
  <c r="AA833" i="11" s="1"/>
  <c r="AB833" i="11" s="1"/>
  <c r="T833" i="11"/>
  <c r="Z832" i="11"/>
  <c r="AA832" i="11" s="1"/>
  <c r="AB832" i="11" s="1"/>
  <c r="Z831" i="11"/>
  <c r="AA831" i="11" s="1"/>
  <c r="AB831" i="11" s="1"/>
  <c r="U831" i="11"/>
  <c r="Z830" i="11"/>
  <c r="AA830" i="11" s="1"/>
  <c r="AB830" i="11" s="1"/>
  <c r="U830" i="11"/>
  <c r="Z829" i="11"/>
  <c r="AA829" i="11" s="1"/>
  <c r="AB829" i="11" s="1"/>
  <c r="T829" i="11"/>
  <c r="Z828" i="11"/>
  <c r="AA828" i="11" s="1"/>
  <c r="AB828" i="11" s="1"/>
  <c r="Z827" i="11"/>
  <c r="AA827" i="11" s="1"/>
  <c r="AB827" i="11" s="1"/>
  <c r="T827" i="11"/>
  <c r="Z826" i="11"/>
  <c r="AA826" i="11" s="1"/>
  <c r="AB826" i="11" s="1"/>
  <c r="T826" i="11"/>
  <c r="Z825" i="11"/>
  <c r="AA825" i="11" s="1"/>
  <c r="AB825" i="11" s="1"/>
  <c r="T825" i="11"/>
  <c r="Z824" i="11"/>
  <c r="AA824" i="11" s="1"/>
  <c r="AB824" i="11" s="1"/>
  <c r="Z823" i="11"/>
  <c r="AA823" i="11" s="1"/>
  <c r="AB823" i="11" s="1"/>
  <c r="U823" i="11"/>
  <c r="Z822" i="11"/>
  <c r="AA822" i="11" s="1"/>
  <c r="AB822" i="11" s="1"/>
  <c r="U822" i="11"/>
  <c r="Z821" i="11"/>
  <c r="AA821" i="11" s="1"/>
  <c r="AB821" i="11" s="1"/>
  <c r="T821" i="11"/>
  <c r="Z820" i="11"/>
  <c r="AA820" i="11" s="1"/>
  <c r="AB820" i="11" s="1"/>
  <c r="T820" i="11"/>
  <c r="Z819" i="11"/>
  <c r="AA819" i="11" s="1"/>
  <c r="AB819" i="11" s="1"/>
  <c r="T819" i="11"/>
  <c r="Z818" i="11"/>
  <c r="AA818" i="11" s="1"/>
  <c r="AB818" i="11" s="1"/>
  <c r="T818" i="11"/>
  <c r="Z817" i="11"/>
  <c r="AA817" i="11" s="1"/>
  <c r="AB817" i="11" s="1"/>
  <c r="T817" i="11"/>
  <c r="Z816" i="11"/>
  <c r="AA816" i="11" s="1"/>
  <c r="AB816" i="11" s="1"/>
  <c r="Z815" i="11"/>
  <c r="AA815" i="11" s="1"/>
  <c r="AB815" i="11" s="1"/>
  <c r="T815" i="11"/>
  <c r="Z814" i="11"/>
  <c r="AA814" i="11" s="1"/>
  <c r="AB814" i="11" s="1"/>
  <c r="Z813" i="11"/>
  <c r="AA813" i="11" s="1"/>
  <c r="AB813" i="11" s="1"/>
  <c r="T813" i="11"/>
  <c r="Z812" i="11"/>
  <c r="AA812" i="11" s="1"/>
  <c r="AB812" i="11" s="1"/>
  <c r="Z811" i="11"/>
  <c r="AA811" i="11" s="1"/>
  <c r="AB811" i="11" s="1"/>
  <c r="T811" i="11"/>
  <c r="Z810" i="11"/>
  <c r="AA810" i="11" s="1"/>
  <c r="AB810" i="11" s="1"/>
  <c r="U810" i="11"/>
  <c r="Z809" i="11"/>
  <c r="AA809" i="11" s="1"/>
  <c r="AB809" i="11" s="1"/>
  <c r="T809" i="11"/>
  <c r="Z808" i="11"/>
  <c r="AA808" i="11" s="1"/>
  <c r="AB808" i="11" s="1"/>
  <c r="T808" i="11"/>
  <c r="Z807" i="11"/>
  <c r="AA807" i="11" s="1"/>
  <c r="AB807" i="11" s="1"/>
  <c r="T807" i="11"/>
  <c r="Z806" i="11"/>
  <c r="AA806" i="11" s="1"/>
  <c r="AB806" i="11" s="1"/>
  <c r="Z805" i="11"/>
  <c r="AA805" i="11" s="1"/>
  <c r="AB805" i="11" s="1"/>
  <c r="T805" i="11"/>
  <c r="Z804" i="11"/>
  <c r="AA804" i="11" s="1"/>
  <c r="AB804" i="11" s="1"/>
  <c r="Z803" i="11"/>
  <c r="AA803" i="11" s="1"/>
  <c r="AB803" i="11" s="1"/>
  <c r="T803" i="11"/>
  <c r="Z802" i="11"/>
  <c r="AA802" i="11" s="1"/>
  <c r="AB802" i="11" s="1"/>
  <c r="U802" i="11"/>
  <c r="Z801" i="11"/>
  <c r="AA801" i="11" s="1"/>
  <c r="AB801" i="11" s="1"/>
  <c r="T801" i="11"/>
  <c r="Z800" i="11"/>
  <c r="AA800" i="11" s="1"/>
  <c r="AB800" i="11" s="1"/>
  <c r="T800" i="11"/>
  <c r="Z799" i="11"/>
  <c r="AA799" i="11" s="1"/>
  <c r="AB799" i="11" s="1"/>
  <c r="T799" i="11"/>
  <c r="Z798" i="11"/>
  <c r="AA798" i="11" s="1"/>
  <c r="AB798" i="11" s="1"/>
  <c r="Z797" i="11"/>
  <c r="AA797" i="11" s="1"/>
  <c r="AB797" i="11" s="1"/>
  <c r="T797" i="11"/>
  <c r="Z796" i="11"/>
  <c r="AA796" i="11" s="1"/>
  <c r="AB796" i="11" s="1"/>
  <c r="Z795" i="11"/>
  <c r="AA795" i="11" s="1"/>
  <c r="AB795" i="11" s="1"/>
  <c r="T795" i="11"/>
  <c r="Z794" i="11"/>
  <c r="AA794" i="11" s="1"/>
  <c r="AB794" i="11" s="1"/>
  <c r="U794" i="11"/>
  <c r="Z793" i="11"/>
  <c r="AA793" i="11" s="1"/>
  <c r="AB793" i="11" s="1"/>
  <c r="T793" i="11"/>
  <c r="Z792" i="11"/>
  <c r="AA792" i="11" s="1"/>
  <c r="AB792" i="11" s="1"/>
  <c r="U792" i="11"/>
  <c r="Z791" i="11"/>
  <c r="AA791" i="11" s="1"/>
  <c r="AB791" i="11" s="1"/>
  <c r="T791" i="11"/>
  <c r="Z790" i="11"/>
  <c r="AA790" i="11" s="1"/>
  <c r="AB790" i="11" s="1"/>
  <c r="Z789" i="11"/>
  <c r="AA789" i="11" s="1"/>
  <c r="AB789" i="11" s="1"/>
  <c r="T789" i="11"/>
  <c r="Z788" i="11"/>
  <c r="AA788" i="11" s="1"/>
  <c r="AB788" i="11" s="1"/>
  <c r="U788" i="11"/>
  <c r="Z787" i="11"/>
  <c r="AA787" i="11" s="1"/>
  <c r="AB787" i="11" s="1"/>
  <c r="T787" i="11"/>
  <c r="Z786" i="11"/>
  <c r="AA786" i="11" s="1"/>
  <c r="AB786" i="11" s="1"/>
  <c r="Z785" i="11"/>
  <c r="AA785" i="11" s="1"/>
  <c r="AB785" i="11" s="1"/>
  <c r="T785" i="11"/>
  <c r="Z784" i="11"/>
  <c r="AA784" i="11" s="1"/>
  <c r="AB784" i="11" s="1"/>
  <c r="T784" i="11"/>
  <c r="Z783" i="11"/>
  <c r="AA783" i="11" s="1"/>
  <c r="AB783" i="11" s="1"/>
  <c r="T783" i="11"/>
  <c r="Z782" i="11"/>
  <c r="AA782" i="11" s="1"/>
  <c r="AB782" i="11" s="1"/>
  <c r="Z781" i="11"/>
  <c r="AA781" i="11" s="1"/>
  <c r="AB781" i="11" s="1"/>
  <c r="T781" i="11"/>
  <c r="Z780" i="11"/>
  <c r="AA780" i="11" s="1"/>
  <c r="AB780" i="11" s="1"/>
  <c r="T780" i="11"/>
  <c r="Z779" i="11"/>
  <c r="AA779" i="11" s="1"/>
  <c r="AB779" i="11" s="1"/>
  <c r="T779" i="11"/>
  <c r="Z778" i="11"/>
  <c r="AA778" i="11" s="1"/>
  <c r="AB778" i="11" s="1"/>
  <c r="Z777" i="11"/>
  <c r="AA777" i="11" s="1"/>
  <c r="AB777" i="11" s="1"/>
  <c r="T777" i="11"/>
  <c r="Z776" i="11"/>
  <c r="AA776" i="11" s="1"/>
  <c r="AB776" i="11" s="1"/>
  <c r="T776" i="11"/>
  <c r="Z775" i="11"/>
  <c r="AA775" i="11" s="1"/>
  <c r="AB775" i="11" s="1"/>
  <c r="Z774" i="11"/>
  <c r="AA774" i="11" s="1"/>
  <c r="AB774" i="11" s="1"/>
  <c r="T774" i="11"/>
  <c r="Z773" i="11"/>
  <c r="AA773" i="11" s="1"/>
  <c r="AB773" i="11" s="1"/>
  <c r="Z772" i="11"/>
  <c r="AA772" i="11" s="1"/>
  <c r="AB772" i="11" s="1"/>
  <c r="T772" i="11"/>
  <c r="Z771" i="11"/>
  <c r="AA771" i="11" s="1"/>
  <c r="AB771" i="11" s="1"/>
  <c r="Z770" i="11"/>
  <c r="AA770" i="11" s="1"/>
  <c r="AB770" i="11" s="1"/>
  <c r="T770" i="11"/>
  <c r="Z769" i="11"/>
  <c r="AA769" i="11" s="1"/>
  <c r="AB769" i="11" s="1"/>
  <c r="Z768" i="11"/>
  <c r="AA768" i="11" s="1"/>
  <c r="AB768" i="11" s="1"/>
  <c r="T768" i="11"/>
  <c r="Z767" i="11"/>
  <c r="AA767" i="11" s="1"/>
  <c r="AB767" i="11" s="1"/>
  <c r="Z766" i="11"/>
  <c r="AA766" i="11" s="1"/>
  <c r="AB766" i="11" s="1"/>
  <c r="T766" i="11"/>
  <c r="Z765" i="11"/>
  <c r="AA765" i="11" s="1"/>
  <c r="AB765" i="11" s="1"/>
  <c r="Z764" i="11"/>
  <c r="AA764" i="11" s="1"/>
  <c r="AB764" i="11" s="1"/>
  <c r="T764" i="11"/>
  <c r="Z763" i="11"/>
  <c r="AA763" i="11" s="1"/>
  <c r="AB763" i="11" s="1"/>
  <c r="Z762" i="11"/>
  <c r="AA762" i="11" s="1"/>
  <c r="AB762" i="11" s="1"/>
  <c r="T762" i="11"/>
  <c r="Z761" i="11"/>
  <c r="AA761" i="11" s="1"/>
  <c r="AB761" i="11" s="1"/>
  <c r="Z760" i="11"/>
  <c r="AA760" i="11" s="1"/>
  <c r="AB760" i="11" s="1"/>
  <c r="T760" i="11"/>
  <c r="Z759" i="11"/>
  <c r="AA759" i="11" s="1"/>
  <c r="AB759" i="11" s="1"/>
  <c r="Z758" i="11"/>
  <c r="AA758" i="11" s="1"/>
  <c r="AB758" i="11" s="1"/>
  <c r="T758" i="11"/>
  <c r="Z757" i="11"/>
  <c r="AA757" i="11" s="1"/>
  <c r="AB757" i="11" s="1"/>
  <c r="Z756" i="11"/>
  <c r="AA756" i="11" s="1"/>
  <c r="AB756" i="11" s="1"/>
  <c r="T756" i="11"/>
  <c r="Z755" i="11"/>
  <c r="AA755" i="11" s="1"/>
  <c r="AB755" i="11" s="1"/>
  <c r="Z754" i="11"/>
  <c r="AA754" i="11" s="1"/>
  <c r="AB754" i="11" s="1"/>
  <c r="T754" i="11"/>
  <c r="Z753" i="11"/>
  <c r="AA753" i="11" s="1"/>
  <c r="AB753" i="11" s="1"/>
  <c r="Z752" i="11"/>
  <c r="AA752" i="11" s="1"/>
  <c r="AB752" i="11" s="1"/>
  <c r="T752" i="11"/>
  <c r="Z751" i="11"/>
  <c r="AA751" i="11" s="1"/>
  <c r="AB751" i="11" s="1"/>
  <c r="Z750" i="11"/>
  <c r="AA750" i="11" s="1"/>
  <c r="AB750" i="11" s="1"/>
  <c r="T750" i="11"/>
  <c r="Z749" i="11"/>
  <c r="AA749" i="11" s="1"/>
  <c r="AB749" i="11" s="1"/>
  <c r="Z748" i="11"/>
  <c r="AA748" i="11" s="1"/>
  <c r="AB748" i="11" s="1"/>
  <c r="T748" i="11"/>
  <c r="Z747" i="11"/>
  <c r="AA747" i="11" s="1"/>
  <c r="AB747" i="11" s="1"/>
  <c r="Z746" i="11"/>
  <c r="AA746" i="11" s="1"/>
  <c r="AB746" i="11" s="1"/>
  <c r="T746" i="11"/>
  <c r="Z745" i="11"/>
  <c r="AA745" i="11" s="1"/>
  <c r="AB745" i="11" s="1"/>
  <c r="Z744" i="11"/>
  <c r="AA744" i="11" s="1"/>
  <c r="AB744" i="11" s="1"/>
  <c r="T744" i="11"/>
  <c r="Z743" i="11"/>
  <c r="AA743" i="11" s="1"/>
  <c r="AB743" i="11" s="1"/>
  <c r="Z742" i="11"/>
  <c r="AA742" i="11" s="1"/>
  <c r="AB742" i="11" s="1"/>
  <c r="T742" i="11"/>
  <c r="Z741" i="11"/>
  <c r="AA741" i="11" s="1"/>
  <c r="AB741" i="11" s="1"/>
  <c r="Z740" i="11"/>
  <c r="AA740" i="11" s="1"/>
  <c r="AB740" i="11" s="1"/>
  <c r="T740" i="11"/>
  <c r="Z739" i="11"/>
  <c r="AA739" i="11" s="1"/>
  <c r="AB739" i="11" s="1"/>
  <c r="Z738" i="11"/>
  <c r="AA738" i="11" s="1"/>
  <c r="AB738" i="11" s="1"/>
  <c r="T738" i="11"/>
  <c r="Z737" i="11"/>
  <c r="AA737" i="11" s="1"/>
  <c r="AB737" i="11" s="1"/>
  <c r="Z736" i="11"/>
  <c r="AA736" i="11" s="1"/>
  <c r="AB736" i="11" s="1"/>
  <c r="T736" i="11"/>
  <c r="Z735" i="11"/>
  <c r="AA735" i="11" s="1"/>
  <c r="AB735" i="11" s="1"/>
  <c r="Z734" i="11"/>
  <c r="AA734" i="11" s="1"/>
  <c r="AB734" i="11" s="1"/>
  <c r="T734" i="11"/>
  <c r="Z733" i="11"/>
  <c r="AA733" i="11" s="1"/>
  <c r="AB733" i="11" s="1"/>
  <c r="Z732" i="11"/>
  <c r="AA732" i="11" s="1"/>
  <c r="AB732" i="11" s="1"/>
  <c r="T732" i="11"/>
  <c r="Z731" i="11"/>
  <c r="AA731" i="11" s="1"/>
  <c r="AB731" i="11" s="1"/>
  <c r="Z730" i="11"/>
  <c r="AA730" i="11" s="1"/>
  <c r="AB730" i="11" s="1"/>
  <c r="T730" i="11"/>
  <c r="Z729" i="11"/>
  <c r="AA729" i="11" s="1"/>
  <c r="AB729" i="11" s="1"/>
  <c r="Z728" i="11"/>
  <c r="AA728" i="11" s="1"/>
  <c r="AB728" i="11" s="1"/>
  <c r="T728" i="11"/>
  <c r="Z727" i="11"/>
  <c r="AA727" i="11" s="1"/>
  <c r="AB727" i="11" s="1"/>
  <c r="Z726" i="11"/>
  <c r="AA726" i="11" s="1"/>
  <c r="AB726" i="11" s="1"/>
  <c r="T726" i="11"/>
  <c r="Z725" i="11"/>
  <c r="AA725" i="11" s="1"/>
  <c r="AB725" i="11" s="1"/>
  <c r="Z724" i="11"/>
  <c r="AA724" i="11" s="1"/>
  <c r="AB724" i="11" s="1"/>
  <c r="T724" i="11"/>
  <c r="Z723" i="11"/>
  <c r="AA723" i="11" s="1"/>
  <c r="AB723" i="11" s="1"/>
  <c r="Z722" i="11"/>
  <c r="AA722" i="11" s="1"/>
  <c r="AB722" i="11" s="1"/>
  <c r="T722" i="11"/>
  <c r="Z721" i="11"/>
  <c r="AA721" i="11" s="1"/>
  <c r="AB721" i="11" s="1"/>
  <c r="T721" i="11"/>
  <c r="Z720" i="11"/>
  <c r="AA720" i="11" s="1"/>
  <c r="AB720" i="11" s="1"/>
  <c r="T720" i="11"/>
  <c r="Z719" i="11"/>
  <c r="AA719" i="11" s="1"/>
  <c r="AB719" i="11" s="1"/>
  <c r="Z718" i="11"/>
  <c r="AA718" i="11" s="1"/>
  <c r="AB718" i="11" s="1"/>
  <c r="U718" i="11"/>
  <c r="Z717" i="11"/>
  <c r="AA717" i="11" s="1"/>
  <c r="AB717" i="11" s="1"/>
  <c r="T717" i="11"/>
  <c r="Z716" i="11"/>
  <c r="AA716" i="11" s="1"/>
  <c r="AB716" i="11" s="1"/>
  <c r="T716" i="11"/>
  <c r="Z715" i="11"/>
  <c r="AA715" i="11" s="1"/>
  <c r="AB715" i="11" s="1"/>
  <c r="T715" i="11"/>
  <c r="Z714" i="11"/>
  <c r="AA714" i="11" s="1"/>
  <c r="AB714" i="11" s="1"/>
  <c r="Z713" i="11"/>
  <c r="AA713" i="11" s="1"/>
  <c r="AB713" i="11" s="1"/>
  <c r="U713" i="11"/>
  <c r="Z712" i="11"/>
  <c r="AA712" i="11" s="1"/>
  <c r="AB712" i="11" s="1"/>
  <c r="U712" i="11"/>
  <c r="Z711" i="11"/>
  <c r="AA711" i="11" s="1"/>
  <c r="AB711" i="11" s="1"/>
  <c r="Z710" i="11"/>
  <c r="AA710" i="11" s="1"/>
  <c r="AB710" i="11" s="1"/>
  <c r="T710" i="11"/>
  <c r="Z709" i="11"/>
  <c r="AA709" i="11" s="1"/>
  <c r="AB709" i="11" s="1"/>
  <c r="U709" i="11"/>
  <c r="Z708" i="11"/>
  <c r="AA708" i="11" s="1"/>
  <c r="AB708" i="11" s="1"/>
  <c r="U708" i="11"/>
  <c r="Z707" i="11"/>
  <c r="AA707" i="11" s="1"/>
  <c r="AB707" i="11" s="1"/>
  <c r="Z706" i="11"/>
  <c r="AA706" i="11" s="1"/>
  <c r="AB706" i="11" s="1"/>
  <c r="T706" i="11"/>
  <c r="Z705" i="11"/>
  <c r="AA705" i="11" s="1"/>
  <c r="AB705" i="11" s="1"/>
  <c r="U705" i="11"/>
  <c r="Z704" i="11"/>
  <c r="AA704" i="11" s="1"/>
  <c r="AB704" i="11" s="1"/>
  <c r="U704" i="11"/>
  <c r="Z703" i="11"/>
  <c r="AA703" i="11" s="1"/>
  <c r="AB703" i="11" s="1"/>
  <c r="Z702" i="11"/>
  <c r="AA702" i="11" s="1"/>
  <c r="AB702" i="11" s="1"/>
  <c r="T702" i="11"/>
  <c r="Z701" i="11"/>
  <c r="AA701" i="11" s="1"/>
  <c r="AB701" i="11" s="1"/>
  <c r="U701" i="11"/>
  <c r="Z700" i="11"/>
  <c r="AA700" i="11" s="1"/>
  <c r="AB700" i="11" s="1"/>
  <c r="U700" i="11"/>
  <c r="Z699" i="11"/>
  <c r="AA699" i="11" s="1"/>
  <c r="AB699" i="11" s="1"/>
  <c r="Z698" i="11"/>
  <c r="AA698" i="11" s="1"/>
  <c r="AB698" i="11" s="1"/>
  <c r="T698" i="11"/>
  <c r="Z697" i="11"/>
  <c r="AA697" i="11" s="1"/>
  <c r="AB697" i="11" s="1"/>
  <c r="U697" i="11"/>
  <c r="Z696" i="11"/>
  <c r="AA696" i="11" s="1"/>
  <c r="AB696" i="11" s="1"/>
  <c r="U696" i="11"/>
  <c r="Z695" i="11"/>
  <c r="AA695" i="11" s="1"/>
  <c r="AB695" i="11" s="1"/>
  <c r="Z694" i="11"/>
  <c r="AA694" i="11" s="1"/>
  <c r="AB694" i="11" s="1"/>
  <c r="T694" i="11"/>
  <c r="Z693" i="11"/>
  <c r="AA693" i="11" s="1"/>
  <c r="AB693" i="11" s="1"/>
  <c r="U693" i="11"/>
  <c r="Z692" i="11"/>
  <c r="AA692" i="11" s="1"/>
  <c r="AB692" i="11" s="1"/>
  <c r="U692" i="11"/>
  <c r="Z691" i="11"/>
  <c r="AA691" i="11" s="1"/>
  <c r="AB691" i="11" s="1"/>
  <c r="Z690" i="11"/>
  <c r="AA690" i="11" s="1"/>
  <c r="AB690" i="11" s="1"/>
  <c r="T690" i="11"/>
  <c r="Z689" i="11"/>
  <c r="AA689" i="11" s="1"/>
  <c r="AB689" i="11" s="1"/>
  <c r="U689" i="11"/>
  <c r="Z688" i="11"/>
  <c r="AA688" i="11" s="1"/>
  <c r="AB688" i="11" s="1"/>
  <c r="U688" i="11"/>
  <c r="Z687" i="11"/>
  <c r="AA687" i="11" s="1"/>
  <c r="AB687" i="11" s="1"/>
  <c r="Z686" i="11"/>
  <c r="AA686" i="11" s="1"/>
  <c r="AB686" i="11" s="1"/>
  <c r="T686" i="11"/>
  <c r="Z685" i="11"/>
  <c r="AA685" i="11" s="1"/>
  <c r="AB685" i="11" s="1"/>
  <c r="U685" i="11"/>
  <c r="Z684" i="11"/>
  <c r="AA684" i="11" s="1"/>
  <c r="AB684" i="11" s="1"/>
  <c r="U684" i="11"/>
  <c r="Z683" i="11"/>
  <c r="AA683" i="11" s="1"/>
  <c r="AB683" i="11" s="1"/>
  <c r="Z682" i="11"/>
  <c r="AA682" i="11" s="1"/>
  <c r="AB682" i="11" s="1"/>
  <c r="T682" i="11"/>
  <c r="Z681" i="11"/>
  <c r="AA681" i="11" s="1"/>
  <c r="AB681" i="11" s="1"/>
  <c r="U681" i="11"/>
  <c r="Z680" i="11"/>
  <c r="AA680" i="11" s="1"/>
  <c r="AB680" i="11" s="1"/>
  <c r="U680" i="11"/>
  <c r="Z679" i="11"/>
  <c r="AA679" i="11" s="1"/>
  <c r="AB679" i="11" s="1"/>
  <c r="Z678" i="11"/>
  <c r="AA678" i="11" s="1"/>
  <c r="AB678" i="11" s="1"/>
  <c r="T678" i="11"/>
  <c r="Z677" i="11"/>
  <c r="AA677" i="11" s="1"/>
  <c r="AB677" i="11" s="1"/>
  <c r="U677" i="11"/>
  <c r="Z676" i="11"/>
  <c r="AA676" i="11" s="1"/>
  <c r="AB676" i="11" s="1"/>
  <c r="U676" i="11"/>
  <c r="Z675" i="11"/>
  <c r="AA675" i="11" s="1"/>
  <c r="AB675" i="11" s="1"/>
  <c r="Z674" i="11"/>
  <c r="AA674" i="11" s="1"/>
  <c r="AB674" i="11" s="1"/>
  <c r="T674" i="11"/>
  <c r="Z673" i="11"/>
  <c r="AA673" i="11" s="1"/>
  <c r="AB673" i="11" s="1"/>
  <c r="T673" i="11"/>
  <c r="Z672" i="11"/>
  <c r="AA672" i="11" s="1"/>
  <c r="AB672" i="11" s="1"/>
  <c r="T672" i="11"/>
  <c r="Z671" i="11"/>
  <c r="AA671" i="11" s="1"/>
  <c r="AB671" i="11" s="1"/>
  <c r="T671" i="11"/>
  <c r="Z670" i="11"/>
  <c r="AA670" i="11" s="1"/>
  <c r="AB670" i="11" s="1"/>
  <c r="T670" i="11"/>
  <c r="Z669" i="11"/>
  <c r="AA669" i="11" s="1"/>
  <c r="AB669" i="11" s="1"/>
  <c r="Z668" i="11"/>
  <c r="AA668" i="11" s="1"/>
  <c r="AB668" i="11" s="1"/>
  <c r="Z667" i="11"/>
  <c r="AA667" i="11" s="1"/>
  <c r="AB667" i="11" s="1"/>
  <c r="Z666" i="11"/>
  <c r="AA666" i="11" s="1"/>
  <c r="AB666" i="11" s="1"/>
  <c r="T666" i="11"/>
  <c r="Z665" i="11"/>
  <c r="AA665" i="11" s="1"/>
  <c r="AB665" i="11" s="1"/>
  <c r="T665" i="11"/>
  <c r="Z664" i="11"/>
  <c r="AA664" i="11" s="1"/>
  <c r="AB664" i="11" s="1"/>
  <c r="T664" i="11"/>
  <c r="Z663" i="11"/>
  <c r="AA663" i="11" s="1"/>
  <c r="AB663" i="11" s="1"/>
  <c r="T663" i="11"/>
  <c r="Z662" i="11"/>
  <c r="AA662" i="11" s="1"/>
  <c r="AB662" i="11" s="1"/>
  <c r="T662" i="11"/>
  <c r="Z661" i="11"/>
  <c r="AA661" i="11" s="1"/>
  <c r="AB661" i="11" s="1"/>
  <c r="U661" i="11"/>
  <c r="Z660" i="11"/>
  <c r="AA660" i="11" s="1"/>
  <c r="AB660" i="11" s="1"/>
  <c r="U660" i="11"/>
  <c r="Z659" i="11"/>
  <c r="AA659" i="11" s="1"/>
  <c r="AB659" i="11" s="1"/>
  <c r="Z658" i="11"/>
  <c r="AA658" i="11" s="1"/>
  <c r="AB658" i="11" s="1"/>
  <c r="T658" i="11"/>
  <c r="Z657" i="11"/>
  <c r="AA657" i="11" s="1"/>
  <c r="AB657" i="11" s="1"/>
  <c r="T657" i="11"/>
  <c r="Z656" i="11"/>
  <c r="AA656" i="11" s="1"/>
  <c r="AB656" i="11" s="1"/>
  <c r="T656" i="11"/>
  <c r="Z655" i="11"/>
  <c r="AA655" i="11" s="1"/>
  <c r="AB655" i="11" s="1"/>
  <c r="T655" i="11"/>
  <c r="Z654" i="11"/>
  <c r="AA654" i="11" s="1"/>
  <c r="AB654" i="11" s="1"/>
  <c r="T654" i="11"/>
  <c r="Z653" i="11"/>
  <c r="AA653" i="11" s="1"/>
  <c r="AB653" i="11" s="1"/>
  <c r="Z652" i="11"/>
  <c r="AA652" i="11" s="1"/>
  <c r="AB652" i="11" s="1"/>
  <c r="Z651" i="11"/>
  <c r="AA651" i="11" s="1"/>
  <c r="AB651" i="11" s="1"/>
  <c r="Z650" i="11"/>
  <c r="AA650" i="11" s="1"/>
  <c r="AB650" i="11" s="1"/>
  <c r="T650" i="11"/>
  <c r="Z649" i="11"/>
  <c r="AA649" i="11" s="1"/>
  <c r="AB649" i="11" s="1"/>
  <c r="Z648" i="11"/>
  <c r="AA648" i="11" s="1"/>
  <c r="AB648" i="11" s="1"/>
  <c r="Z647" i="11"/>
  <c r="AA647" i="11" s="1"/>
  <c r="AB647" i="11" s="1"/>
  <c r="T647" i="11"/>
  <c r="Z646" i="11"/>
  <c r="AA646" i="11" s="1"/>
  <c r="AB646" i="11" s="1"/>
  <c r="T646" i="11"/>
  <c r="Z645" i="11"/>
  <c r="AA645" i="11" s="1"/>
  <c r="AB645" i="11" s="1"/>
  <c r="U645" i="11"/>
  <c r="Z644" i="11"/>
  <c r="AA644" i="11" s="1"/>
  <c r="AB644" i="11" s="1"/>
  <c r="U644" i="11"/>
  <c r="Z643" i="11"/>
  <c r="AA643" i="11" s="1"/>
  <c r="AB643" i="11" s="1"/>
  <c r="Z642" i="11"/>
  <c r="AA642" i="11" s="1"/>
  <c r="AB642" i="11" s="1"/>
  <c r="T642" i="11"/>
  <c r="Z641" i="11"/>
  <c r="AA641" i="11" s="1"/>
  <c r="AB641" i="11" s="1"/>
  <c r="Z640" i="11"/>
  <c r="AA640" i="11" s="1"/>
  <c r="AB640" i="11" s="1"/>
  <c r="Z639" i="11"/>
  <c r="AA639" i="11" s="1"/>
  <c r="AB639" i="11" s="1"/>
  <c r="T639" i="11"/>
  <c r="Z638" i="11"/>
  <c r="AA638" i="11" s="1"/>
  <c r="AB638" i="11" s="1"/>
  <c r="T638" i="11"/>
  <c r="Z637" i="11"/>
  <c r="AA637" i="11" s="1"/>
  <c r="AB637" i="11" s="1"/>
  <c r="T637" i="11"/>
  <c r="Z636" i="11"/>
  <c r="AA636" i="11" s="1"/>
  <c r="AB636" i="11" s="1"/>
  <c r="T636" i="11"/>
  <c r="Z635" i="11"/>
  <c r="AA635" i="11" s="1"/>
  <c r="AB635" i="11" s="1"/>
  <c r="Z634" i="11"/>
  <c r="AA634" i="11" s="1"/>
  <c r="AB634" i="11" s="1"/>
  <c r="Z633" i="11"/>
  <c r="AA633" i="11" s="1"/>
  <c r="AB633" i="11" s="1"/>
  <c r="T633" i="11"/>
  <c r="Z632" i="11"/>
  <c r="AA632" i="11" s="1"/>
  <c r="AB632" i="11" s="1"/>
  <c r="T632" i="11"/>
  <c r="Z631" i="11"/>
  <c r="AA631" i="11" s="1"/>
  <c r="AB631" i="11" s="1"/>
  <c r="Z630" i="11"/>
  <c r="AA630" i="11" s="1"/>
  <c r="AB630" i="11" s="1"/>
  <c r="U630" i="11"/>
  <c r="Z629" i="11"/>
  <c r="AA629" i="11" s="1"/>
  <c r="AB629" i="11" s="1"/>
  <c r="T629" i="11"/>
  <c r="Z628" i="11"/>
  <c r="AA628" i="11" s="1"/>
  <c r="AB628" i="11" s="1"/>
  <c r="T628" i="11"/>
  <c r="Z627" i="11"/>
  <c r="AA627" i="11" s="1"/>
  <c r="AB627" i="11" s="1"/>
  <c r="Z626" i="11"/>
  <c r="AA626" i="11" s="1"/>
  <c r="AB626" i="11" s="1"/>
  <c r="U626" i="11"/>
  <c r="Z625" i="11"/>
  <c r="AA625" i="11" s="1"/>
  <c r="AB625" i="11" s="1"/>
  <c r="T625" i="11"/>
  <c r="Z624" i="11"/>
  <c r="AA624" i="11" s="1"/>
  <c r="AB624" i="11" s="1"/>
  <c r="T624" i="11"/>
  <c r="Z623" i="11"/>
  <c r="AA623" i="11" s="1"/>
  <c r="AB623" i="11" s="1"/>
  <c r="T623" i="11"/>
  <c r="Z622" i="11"/>
  <c r="AA622" i="11" s="1"/>
  <c r="AB622" i="11" s="1"/>
  <c r="T622" i="11"/>
  <c r="Z621" i="11"/>
  <c r="AA621" i="11" s="1"/>
  <c r="AB621" i="11" s="1"/>
  <c r="T621" i="11"/>
  <c r="Z620" i="11"/>
  <c r="AA620" i="11" s="1"/>
  <c r="AB620" i="11" s="1"/>
  <c r="T620" i="11"/>
  <c r="Z619" i="11"/>
  <c r="AA619" i="11" s="1"/>
  <c r="AB619" i="11" s="1"/>
  <c r="T619" i="11"/>
  <c r="Z618" i="11"/>
  <c r="AA618" i="11" s="1"/>
  <c r="AB618" i="11" s="1"/>
  <c r="Z617" i="11"/>
  <c r="AA617" i="11" s="1"/>
  <c r="AB617" i="11" s="1"/>
  <c r="T617" i="11"/>
  <c r="Z616" i="11"/>
  <c r="AA616" i="11" s="1"/>
  <c r="AB616" i="11" s="1"/>
  <c r="T616" i="11"/>
  <c r="Z615" i="11"/>
  <c r="AA615" i="11" s="1"/>
  <c r="AB615" i="11" s="1"/>
  <c r="T615" i="11"/>
  <c r="Z614" i="11"/>
  <c r="AA614" i="11" s="1"/>
  <c r="AB614" i="11" s="1"/>
  <c r="T614" i="11"/>
  <c r="Z613" i="11"/>
  <c r="AA613" i="11" s="1"/>
  <c r="AB613" i="11" s="1"/>
  <c r="T613" i="11"/>
  <c r="Z612" i="11"/>
  <c r="AA612" i="11" s="1"/>
  <c r="AB612" i="11" s="1"/>
  <c r="T612" i="11"/>
  <c r="Z611" i="11"/>
  <c r="AA611" i="11" s="1"/>
  <c r="AB611" i="11" s="1"/>
  <c r="U611" i="11"/>
  <c r="Z610" i="11"/>
  <c r="AA610" i="11" s="1"/>
  <c r="AB610" i="11" s="1"/>
  <c r="U610" i="11"/>
  <c r="Z609" i="11"/>
  <c r="AA609" i="11" s="1"/>
  <c r="AB609" i="11" s="1"/>
  <c r="T609" i="11"/>
  <c r="Z608" i="11"/>
  <c r="AA608" i="11" s="1"/>
  <c r="AB608" i="11" s="1"/>
  <c r="T608" i="11"/>
  <c r="Z607" i="11"/>
  <c r="AA607" i="11" s="1"/>
  <c r="AB607" i="11" s="1"/>
  <c r="Z606" i="11"/>
  <c r="AA606" i="11" s="1"/>
  <c r="AB606" i="11" s="1"/>
  <c r="Z605" i="11"/>
  <c r="AA605" i="11" s="1"/>
  <c r="AB605" i="11" s="1"/>
  <c r="T605" i="11"/>
  <c r="Z604" i="11"/>
  <c r="AA604" i="11" s="1"/>
  <c r="AB604" i="11" s="1"/>
  <c r="T604" i="11"/>
  <c r="Z603" i="11"/>
  <c r="AA603" i="11" s="1"/>
  <c r="AB603" i="11" s="1"/>
  <c r="T603" i="11"/>
  <c r="Z602" i="11"/>
  <c r="AA602" i="11" s="1"/>
  <c r="AB602" i="11" s="1"/>
  <c r="T602" i="11"/>
  <c r="Z601" i="11"/>
  <c r="AA601" i="11" s="1"/>
  <c r="AB601" i="11" s="1"/>
  <c r="T601" i="11"/>
  <c r="Z600" i="11"/>
  <c r="AA600" i="11" s="1"/>
  <c r="AB600" i="11" s="1"/>
  <c r="Z599" i="11"/>
  <c r="AA599" i="11" s="1"/>
  <c r="AB599" i="11" s="1"/>
  <c r="U599" i="11"/>
  <c r="T599" i="11"/>
  <c r="Z598" i="11"/>
  <c r="AA598" i="11" s="1"/>
  <c r="AB598" i="11" s="1"/>
  <c r="T598" i="11"/>
  <c r="Z597" i="11"/>
  <c r="AA597" i="11" s="1"/>
  <c r="AB597" i="11" s="1"/>
  <c r="T597" i="11"/>
  <c r="Z596" i="11"/>
  <c r="AA596" i="11" s="1"/>
  <c r="AB596" i="11" s="1"/>
  <c r="Z595" i="11"/>
  <c r="AA595" i="11" s="1"/>
  <c r="AB595" i="11" s="1"/>
  <c r="Z594" i="11"/>
  <c r="AA594" i="11" s="1"/>
  <c r="AB594" i="11" s="1"/>
  <c r="U594" i="11"/>
  <c r="Z593" i="11"/>
  <c r="AA593" i="11" s="1"/>
  <c r="AB593" i="11" s="1"/>
  <c r="U593" i="11"/>
  <c r="Z592" i="11"/>
  <c r="AA592" i="11" s="1"/>
  <c r="AB592" i="11" s="1"/>
  <c r="Z591" i="11"/>
  <c r="AA591" i="11" s="1"/>
  <c r="AB591" i="11" s="1"/>
  <c r="Z590" i="11"/>
  <c r="AA590" i="11" s="1"/>
  <c r="AB590" i="11" s="1"/>
  <c r="Z589" i="11"/>
  <c r="AA589" i="11" s="1"/>
  <c r="AB589" i="11" s="1"/>
  <c r="Z588" i="11"/>
  <c r="AA588" i="11" s="1"/>
  <c r="AB588" i="11" s="1"/>
  <c r="Z587" i="11"/>
  <c r="AA587" i="11" s="1"/>
  <c r="AB587" i="11" s="1"/>
  <c r="Z586" i="11"/>
  <c r="AA586" i="11" s="1"/>
  <c r="AB586" i="11" s="1"/>
  <c r="Z585" i="11"/>
  <c r="AA585" i="11" s="1"/>
  <c r="AB585" i="11" s="1"/>
  <c r="Z584" i="11"/>
  <c r="AA584" i="11" s="1"/>
  <c r="AB584" i="11" s="1"/>
  <c r="Z583" i="11"/>
  <c r="AA583" i="11" s="1"/>
  <c r="AB583" i="11" s="1"/>
  <c r="Z582" i="11"/>
  <c r="AA582" i="11" s="1"/>
  <c r="AB582" i="11" s="1"/>
  <c r="Z581" i="11"/>
  <c r="AA581" i="11" s="1"/>
  <c r="AB581" i="11" s="1"/>
  <c r="Z580" i="11"/>
  <c r="AA580" i="11" s="1"/>
  <c r="AB580" i="11" s="1"/>
  <c r="Z579" i="11"/>
  <c r="AA579" i="11" s="1"/>
  <c r="AB579" i="11" s="1"/>
  <c r="Z578" i="11"/>
  <c r="AA578" i="11" s="1"/>
  <c r="AB578" i="11" s="1"/>
  <c r="T578" i="11"/>
  <c r="Z577" i="11"/>
  <c r="AA577" i="11" s="1"/>
  <c r="AB577" i="11" s="1"/>
  <c r="T577" i="11"/>
  <c r="Z576" i="11"/>
  <c r="AA576" i="11" s="1"/>
  <c r="AB576" i="11" s="1"/>
  <c r="Z575" i="11"/>
  <c r="AA575" i="11" s="1"/>
  <c r="AB575" i="11" s="1"/>
  <c r="Z574" i="11"/>
  <c r="AA574" i="11" s="1"/>
  <c r="AB574" i="11" s="1"/>
  <c r="T574" i="11"/>
  <c r="Z573" i="11"/>
  <c r="AA573" i="11" s="1"/>
  <c r="AB573" i="11" s="1"/>
  <c r="T573" i="11"/>
  <c r="Z572" i="11"/>
  <c r="AA572" i="11" s="1"/>
  <c r="AB572" i="11" s="1"/>
  <c r="Z571" i="11"/>
  <c r="AA571" i="11" s="1"/>
  <c r="AB571" i="11" s="1"/>
  <c r="Z570" i="11"/>
  <c r="AA570" i="11" s="1"/>
  <c r="AB570" i="11" s="1"/>
  <c r="T570" i="11"/>
  <c r="Z569" i="11"/>
  <c r="AA569" i="11" s="1"/>
  <c r="AB569" i="11" s="1"/>
  <c r="T569" i="11"/>
  <c r="Z568" i="11"/>
  <c r="AA568" i="11" s="1"/>
  <c r="AB568" i="11" s="1"/>
  <c r="Z567" i="11"/>
  <c r="AA567" i="11" s="1"/>
  <c r="AB567" i="11" s="1"/>
  <c r="Z566" i="11"/>
  <c r="AA566" i="11" s="1"/>
  <c r="AB566" i="11" s="1"/>
  <c r="T566" i="11"/>
  <c r="Z565" i="11"/>
  <c r="AA565" i="11" s="1"/>
  <c r="AB565" i="11" s="1"/>
  <c r="T565" i="11"/>
  <c r="Z564" i="11"/>
  <c r="AA564" i="11" s="1"/>
  <c r="AB564" i="11" s="1"/>
  <c r="Z563" i="11"/>
  <c r="AA563" i="11" s="1"/>
  <c r="AB563" i="11" s="1"/>
  <c r="Z562" i="11"/>
  <c r="AA562" i="11" s="1"/>
  <c r="AB562" i="11" s="1"/>
  <c r="U562" i="11"/>
  <c r="Z561" i="11"/>
  <c r="AA561" i="11" s="1"/>
  <c r="AB561" i="11" s="1"/>
  <c r="U561" i="11"/>
  <c r="Z560" i="11"/>
  <c r="AA560" i="11" s="1"/>
  <c r="AB560" i="11" s="1"/>
  <c r="Z559" i="11"/>
  <c r="AA559" i="11" s="1"/>
  <c r="AB559" i="11" s="1"/>
  <c r="Z558" i="11"/>
  <c r="AA558" i="11" s="1"/>
  <c r="AB558" i="11" s="1"/>
  <c r="U558" i="11"/>
  <c r="Z557" i="11"/>
  <c r="AA557" i="11" s="1"/>
  <c r="AB557" i="11" s="1"/>
  <c r="U557" i="11"/>
  <c r="Z556" i="11"/>
  <c r="AA556" i="11" s="1"/>
  <c r="AB556" i="11" s="1"/>
  <c r="Z555" i="11"/>
  <c r="AA555" i="11" s="1"/>
  <c r="AB555" i="11" s="1"/>
  <c r="Z554" i="11"/>
  <c r="AA554" i="11" s="1"/>
  <c r="AB554" i="11" s="1"/>
  <c r="U554" i="11"/>
  <c r="Z553" i="11"/>
  <c r="AA553" i="11" s="1"/>
  <c r="AB553" i="11" s="1"/>
  <c r="U553" i="11"/>
  <c r="Z552" i="11"/>
  <c r="AA552" i="11" s="1"/>
  <c r="AB552" i="11" s="1"/>
  <c r="Z551" i="11"/>
  <c r="AA551" i="11" s="1"/>
  <c r="AB551" i="11" s="1"/>
  <c r="Z550" i="11"/>
  <c r="AA550" i="11" s="1"/>
  <c r="AB550" i="11" s="1"/>
  <c r="U550" i="11"/>
  <c r="Z549" i="11"/>
  <c r="AA549" i="11" s="1"/>
  <c r="AB549" i="11" s="1"/>
  <c r="U549" i="11"/>
  <c r="Z548" i="11"/>
  <c r="AA548" i="11" s="1"/>
  <c r="AB548" i="11" s="1"/>
  <c r="Z547" i="11"/>
  <c r="AA547" i="11" s="1"/>
  <c r="AB547" i="11" s="1"/>
  <c r="Z546" i="11"/>
  <c r="AA546" i="11" s="1"/>
  <c r="AB546" i="11" s="1"/>
  <c r="T546" i="11"/>
  <c r="Z545" i="11"/>
  <c r="AA545" i="11" s="1"/>
  <c r="AB545" i="11" s="1"/>
  <c r="T545" i="11"/>
  <c r="Z544" i="11"/>
  <c r="AA544" i="11" s="1"/>
  <c r="AB544" i="11" s="1"/>
  <c r="Z543" i="11"/>
  <c r="AA543" i="11" s="1"/>
  <c r="AB543" i="11" s="1"/>
  <c r="Z542" i="11"/>
  <c r="AA542" i="11" s="1"/>
  <c r="AB542" i="11" s="1"/>
  <c r="T542" i="11"/>
  <c r="Z541" i="11"/>
  <c r="AA541" i="11" s="1"/>
  <c r="AB541" i="11" s="1"/>
  <c r="T541" i="11"/>
  <c r="Z540" i="11"/>
  <c r="AA540" i="11" s="1"/>
  <c r="AB540" i="11" s="1"/>
  <c r="Z539" i="11"/>
  <c r="AA539" i="11" s="1"/>
  <c r="AB539" i="11" s="1"/>
  <c r="Z538" i="11"/>
  <c r="AA538" i="11" s="1"/>
  <c r="AB538" i="11" s="1"/>
  <c r="T538" i="11"/>
  <c r="Z537" i="11"/>
  <c r="AA537" i="11" s="1"/>
  <c r="AB537" i="11" s="1"/>
  <c r="T537" i="11"/>
  <c r="Z536" i="11"/>
  <c r="AA536" i="11" s="1"/>
  <c r="AB536" i="11" s="1"/>
  <c r="Z535" i="11"/>
  <c r="AA535" i="11" s="1"/>
  <c r="AB535" i="11" s="1"/>
  <c r="T535" i="11"/>
  <c r="Z534" i="11"/>
  <c r="AA534" i="11" s="1"/>
  <c r="AB534" i="11" s="1"/>
  <c r="T534" i="11"/>
  <c r="Z533" i="11"/>
  <c r="AA533" i="11" s="1"/>
  <c r="AB533" i="11" s="1"/>
  <c r="U533" i="11"/>
  <c r="Z532" i="11"/>
  <c r="AA532" i="11" s="1"/>
  <c r="AB532" i="11" s="1"/>
  <c r="Z531" i="11"/>
  <c r="AA531" i="11" s="1"/>
  <c r="AB531" i="11" s="1"/>
  <c r="T531" i="11"/>
  <c r="Z530" i="11"/>
  <c r="AA530" i="11" s="1"/>
  <c r="AB530" i="11" s="1"/>
  <c r="T530" i="11"/>
  <c r="Z529" i="11"/>
  <c r="AA529" i="11" s="1"/>
  <c r="AB529" i="11" s="1"/>
  <c r="T529" i="11"/>
  <c r="Z528" i="11"/>
  <c r="AA528" i="11" s="1"/>
  <c r="AB528" i="11" s="1"/>
  <c r="Z527" i="11"/>
  <c r="AA527" i="11" s="1"/>
  <c r="AB527" i="11" s="1"/>
  <c r="T527" i="11"/>
  <c r="Z526" i="11"/>
  <c r="AA526" i="11" s="1"/>
  <c r="AB526" i="11" s="1"/>
  <c r="U526" i="11"/>
  <c r="Z525" i="11"/>
  <c r="AA525" i="11" s="1"/>
  <c r="AB525" i="11" s="1"/>
  <c r="U525" i="11"/>
  <c r="Z524" i="11"/>
  <c r="AA524" i="11" s="1"/>
  <c r="AB524" i="11" s="1"/>
  <c r="Z523" i="11"/>
  <c r="AA523" i="11" s="1"/>
  <c r="AB523" i="11" s="1"/>
  <c r="T523" i="11"/>
  <c r="Z522" i="11"/>
  <c r="AA522" i="11" s="1"/>
  <c r="AB522" i="11" s="1"/>
  <c r="Z521" i="11"/>
  <c r="AA521" i="11" s="1"/>
  <c r="AB521" i="11" s="1"/>
  <c r="T521" i="11"/>
  <c r="Z520" i="11"/>
  <c r="AA520" i="11" s="1"/>
  <c r="AB520" i="11" s="1"/>
  <c r="Z519" i="11"/>
  <c r="AA519" i="11" s="1"/>
  <c r="AB519" i="11" s="1"/>
  <c r="T519" i="11"/>
  <c r="Z518" i="11"/>
  <c r="AA518" i="11" s="1"/>
  <c r="AB518" i="11" s="1"/>
  <c r="T518" i="11"/>
  <c r="Z517" i="11"/>
  <c r="AA517" i="11" s="1"/>
  <c r="AB517" i="11" s="1"/>
  <c r="U517" i="11"/>
  <c r="Z516" i="11"/>
  <c r="AA516" i="11" s="1"/>
  <c r="AB516" i="11" s="1"/>
  <c r="Z515" i="11"/>
  <c r="AA515" i="11" s="1"/>
  <c r="AB515" i="11" s="1"/>
  <c r="T515" i="11"/>
  <c r="Z514" i="11"/>
  <c r="AA514" i="11" s="1"/>
  <c r="AB514" i="11" s="1"/>
  <c r="U514" i="11"/>
  <c r="Z513" i="11"/>
  <c r="AA513" i="11" s="1"/>
  <c r="AB513" i="11" s="1"/>
  <c r="U513" i="11"/>
  <c r="Z512" i="11"/>
  <c r="AA512" i="11" s="1"/>
  <c r="AB512" i="11" s="1"/>
  <c r="Z511" i="11"/>
  <c r="AA511" i="11" s="1"/>
  <c r="AB511" i="11" s="1"/>
  <c r="T511" i="11"/>
  <c r="Z510" i="11"/>
  <c r="AA510" i="11" s="1"/>
  <c r="AB510" i="11" s="1"/>
  <c r="Z509" i="11"/>
  <c r="AA509" i="11" s="1"/>
  <c r="AB509" i="11" s="1"/>
  <c r="U509" i="11"/>
  <c r="Z508" i="11"/>
  <c r="AA508" i="11" s="1"/>
  <c r="AB508" i="11" s="1"/>
  <c r="Z507" i="11"/>
  <c r="AA507" i="11" s="1"/>
  <c r="AB507" i="11" s="1"/>
  <c r="T507" i="11"/>
  <c r="Z506" i="11"/>
  <c r="AA506" i="11" s="1"/>
  <c r="AB506" i="11" s="1"/>
  <c r="Z505" i="11"/>
  <c r="AA505" i="11" s="1"/>
  <c r="AB505" i="11" s="1"/>
  <c r="Z504" i="11"/>
  <c r="AA504" i="11" s="1"/>
  <c r="AB504" i="11" s="1"/>
  <c r="Z503" i="11"/>
  <c r="AA503" i="11" s="1"/>
  <c r="AB503" i="11" s="1"/>
  <c r="Z502" i="11"/>
  <c r="AA502" i="11" s="1"/>
  <c r="AB502" i="11" s="1"/>
  <c r="Z501" i="11"/>
  <c r="AA501" i="11" s="1"/>
  <c r="AB501" i="11" s="1"/>
  <c r="Z500" i="11"/>
  <c r="AA500" i="11" s="1"/>
  <c r="AB500" i="11" s="1"/>
  <c r="Z499" i="11"/>
  <c r="AA499" i="11" s="1"/>
  <c r="AB499" i="11" s="1"/>
  <c r="T499" i="11"/>
  <c r="Z498" i="11"/>
  <c r="AA498" i="11" s="1"/>
  <c r="AB498" i="11" s="1"/>
  <c r="Z497" i="11"/>
  <c r="AA497" i="11" s="1"/>
  <c r="AB497" i="11" s="1"/>
  <c r="Z496" i="11"/>
  <c r="AA496" i="11" s="1"/>
  <c r="AB496" i="11" s="1"/>
  <c r="Z495" i="11"/>
  <c r="AA495" i="11" s="1"/>
  <c r="AB495" i="11" s="1"/>
  <c r="Z494" i="11"/>
  <c r="AA494" i="11" s="1"/>
  <c r="AB494" i="11" s="1"/>
  <c r="T494" i="11"/>
  <c r="Z493" i="11"/>
  <c r="AA493" i="11" s="1"/>
  <c r="AB493" i="11" s="1"/>
  <c r="Z492" i="11"/>
  <c r="AA492" i="11" s="1"/>
  <c r="AB492" i="11" s="1"/>
  <c r="Z491" i="11"/>
  <c r="AA491" i="11" s="1"/>
  <c r="AB491" i="11" s="1"/>
  <c r="T491" i="11"/>
  <c r="Z490" i="11"/>
  <c r="AA490" i="11" s="1"/>
  <c r="AB490" i="11" s="1"/>
  <c r="T490" i="11"/>
  <c r="Z489" i="11"/>
  <c r="AA489" i="11" s="1"/>
  <c r="AB489" i="11" s="1"/>
  <c r="T489" i="11"/>
  <c r="Z488" i="11"/>
  <c r="AA488" i="11" s="1"/>
  <c r="AB488" i="11" s="1"/>
  <c r="Z487" i="11"/>
  <c r="AA487" i="11" s="1"/>
  <c r="AB487" i="11" s="1"/>
  <c r="Z486" i="11"/>
  <c r="AA486" i="11" s="1"/>
  <c r="AB486" i="11" s="1"/>
  <c r="T486" i="11"/>
  <c r="Z485" i="11"/>
  <c r="AA485" i="11" s="1"/>
  <c r="AB485" i="11" s="1"/>
  <c r="Z484" i="11"/>
  <c r="AA484" i="11" s="1"/>
  <c r="AB484" i="11" s="1"/>
  <c r="Z483" i="11"/>
  <c r="AA483" i="11" s="1"/>
  <c r="AB483" i="11" s="1"/>
  <c r="T483" i="11"/>
  <c r="Z482" i="11"/>
  <c r="AA482" i="11" s="1"/>
  <c r="AB482" i="11" s="1"/>
  <c r="T482" i="11"/>
  <c r="Z481" i="11"/>
  <c r="AA481" i="11" s="1"/>
  <c r="AB481" i="11" s="1"/>
  <c r="T481" i="11"/>
  <c r="Z480" i="11"/>
  <c r="AA480" i="11" s="1"/>
  <c r="AB480" i="11" s="1"/>
  <c r="Z479" i="11"/>
  <c r="AA479" i="11" s="1"/>
  <c r="AB479" i="11" s="1"/>
  <c r="Z478" i="11"/>
  <c r="AA478" i="11" s="1"/>
  <c r="AB478" i="11" s="1"/>
  <c r="Z477" i="11"/>
  <c r="AA477" i="11" s="1"/>
  <c r="AB477" i="11" s="1"/>
  <c r="Z476" i="11"/>
  <c r="AA476" i="11" s="1"/>
  <c r="AB476" i="11" s="1"/>
  <c r="T476" i="11"/>
  <c r="Z475" i="11"/>
  <c r="AA475" i="11" s="1"/>
  <c r="AB475" i="11" s="1"/>
  <c r="Z474" i="11"/>
  <c r="AA474" i="11" s="1"/>
  <c r="AB474" i="11" s="1"/>
  <c r="Z473" i="11"/>
  <c r="AA473" i="11" s="1"/>
  <c r="AB473" i="11" s="1"/>
  <c r="T473" i="11"/>
  <c r="Z472" i="11"/>
  <c r="AA472" i="11" s="1"/>
  <c r="AB472" i="11" s="1"/>
  <c r="T472" i="11"/>
  <c r="Z471" i="11"/>
  <c r="AA471" i="11" s="1"/>
  <c r="AB471" i="11" s="1"/>
  <c r="T471" i="11"/>
  <c r="Z470" i="11"/>
  <c r="AA470" i="11" s="1"/>
  <c r="AB470" i="11" s="1"/>
  <c r="Z469" i="11"/>
  <c r="AA469" i="11" s="1"/>
  <c r="AB469" i="11" s="1"/>
  <c r="T469" i="11"/>
  <c r="Z468" i="11"/>
  <c r="AA468" i="11" s="1"/>
  <c r="AB468" i="11" s="1"/>
  <c r="T468" i="11"/>
  <c r="Z467" i="11"/>
  <c r="AA467" i="11" s="1"/>
  <c r="AB467" i="11" s="1"/>
  <c r="T467" i="11"/>
  <c r="Z466" i="11"/>
  <c r="AA466" i="11" s="1"/>
  <c r="AB466" i="11" s="1"/>
  <c r="Z465" i="11"/>
  <c r="AA465" i="11" s="1"/>
  <c r="AB465" i="11" s="1"/>
  <c r="Z464" i="11"/>
  <c r="AA464" i="11" s="1"/>
  <c r="AB464" i="11" s="1"/>
  <c r="T464" i="11"/>
  <c r="Z463" i="11"/>
  <c r="AA463" i="11" s="1"/>
  <c r="AB463" i="11" s="1"/>
  <c r="T463" i="11"/>
  <c r="Z462" i="11"/>
  <c r="AA462" i="11" s="1"/>
  <c r="AB462" i="11" s="1"/>
  <c r="Z461" i="11"/>
  <c r="AA461" i="11" s="1"/>
  <c r="AB461" i="11" s="1"/>
  <c r="U461" i="11"/>
  <c r="Z460" i="11"/>
  <c r="AA460" i="11" s="1"/>
  <c r="AB460" i="11" s="1"/>
  <c r="T460" i="11"/>
  <c r="Z459" i="11"/>
  <c r="AA459" i="11" s="1"/>
  <c r="AB459" i="11" s="1"/>
  <c r="T459" i="11"/>
  <c r="Z458" i="11"/>
  <c r="AA458" i="11" s="1"/>
  <c r="AB458" i="11" s="1"/>
  <c r="Z457" i="11"/>
  <c r="AA457" i="11" s="1"/>
  <c r="AB457" i="11" s="1"/>
  <c r="T457" i="11"/>
  <c r="Z456" i="11"/>
  <c r="AA456" i="11" s="1"/>
  <c r="AB456" i="11" s="1"/>
  <c r="T456" i="11"/>
  <c r="Z455" i="11"/>
  <c r="AA455" i="11" s="1"/>
  <c r="AB455" i="11" s="1"/>
  <c r="T455" i="11"/>
  <c r="Z454" i="11"/>
  <c r="AA454" i="11" s="1"/>
  <c r="AB454" i="11" s="1"/>
  <c r="Z453" i="11"/>
  <c r="AA453" i="11" s="1"/>
  <c r="AB453" i="11" s="1"/>
  <c r="Z452" i="11"/>
  <c r="AA452" i="11" s="1"/>
  <c r="AB452" i="11" s="1"/>
  <c r="T452" i="11"/>
  <c r="Z451" i="11"/>
  <c r="AA451" i="11" s="1"/>
  <c r="AB451" i="11" s="1"/>
  <c r="T451" i="11"/>
  <c r="Z450" i="11"/>
  <c r="AA450" i="11" s="1"/>
  <c r="AB450" i="11" s="1"/>
  <c r="Z449" i="11"/>
  <c r="AA449" i="11" s="1"/>
  <c r="AB449" i="11" s="1"/>
  <c r="U449" i="11"/>
  <c r="Z448" i="11"/>
  <c r="AA448" i="11" s="1"/>
  <c r="AB448" i="11" s="1"/>
  <c r="Z447" i="11"/>
  <c r="AA447" i="11" s="1"/>
  <c r="AB447" i="11" s="1"/>
  <c r="T447" i="11"/>
  <c r="Z446" i="11"/>
  <c r="AA446" i="11" s="1"/>
  <c r="AB446" i="11" s="1"/>
  <c r="Z445" i="11"/>
  <c r="AA445" i="11" s="1"/>
  <c r="AB445" i="11" s="1"/>
  <c r="U445" i="11"/>
  <c r="Z444" i="11"/>
  <c r="AA444" i="11" s="1"/>
  <c r="AB444" i="11" s="1"/>
  <c r="Z443" i="11"/>
  <c r="AA443" i="11" s="1"/>
  <c r="AB443" i="11" s="1"/>
  <c r="T443" i="11"/>
  <c r="Z442" i="11"/>
  <c r="AA442" i="11" s="1"/>
  <c r="AB442" i="11" s="1"/>
  <c r="Z441" i="11"/>
  <c r="AA441" i="11" s="1"/>
  <c r="AB441" i="11" s="1"/>
  <c r="Z440" i="11"/>
  <c r="AA440" i="11" s="1"/>
  <c r="AB440" i="11" s="1"/>
  <c r="T440" i="11"/>
  <c r="Z439" i="11"/>
  <c r="AA439" i="11" s="1"/>
  <c r="AB439" i="11" s="1"/>
  <c r="T439" i="11"/>
  <c r="Z438" i="11"/>
  <c r="AA438" i="11" s="1"/>
  <c r="AB438" i="11" s="1"/>
  <c r="Z437" i="11"/>
  <c r="AA437" i="11" s="1"/>
  <c r="AB437" i="11" s="1"/>
  <c r="Z436" i="11"/>
  <c r="AA436" i="11" s="1"/>
  <c r="AB436" i="11" s="1"/>
  <c r="Z435" i="11"/>
  <c r="AA435" i="11" s="1"/>
  <c r="AB435" i="11" s="1"/>
  <c r="T435" i="11"/>
  <c r="Z434" i="11"/>
  <c r="AA434" i="11" s="1"/>
  <c r="AB434" i="11" s="1"/>
  <c r="Z433" i="11"/>
  <c r="AA433" i="11" s="1"/>
  <c r="AB433" i="11" s="1"/>
  <c r="U433" i="11"/>
  <c r="Z432" i="11"/>
  <c r="AA432" i="11" s="1"/>
  <c r="AB432" i="11" s="1"/>
  <c r="Z431" i="11"/>
  <c r="AA431" i="11" s="1"/>
  <c r="AB431" i="11" s="1"/>
  <c r="T431" i="11"/>
  <c r="Z430" i="11"/>
  <c r="AA430" i="11" s="1"/>
  <c r="AB430" i="11" s="1"/>
  <c r="Z429" i="11"/>
  <c r="AA429" i="11" s="1"/>
  <c r="AB429" i="11" s="1"/>
  <c r="Z428" i="11"/>
  <c r="AA428" i="11" s="1"/>
  <c r="AB428" i="11" s="1"/>
  <c r="T428" i="11"/>
  <c r="Z427" i="11"/>
  <c r="AA427" i="11" s="1"/>
  <c r="AB427" i="11" s="1"/>
  <c r="T427" i="11"/>
  <c r="Z426" i="11"/>
  <c r="AA426" i="11" s="1"/>
  <c r="AB426" i="11" s="1"/>
  <c r="Z425" i="11"/>
  <c r="AA425" i="11" s="1"/>
  <c r="AB425" i="11" s="1"/>
  <c r="U425" i="11"/>
  <c r="Z424" i="11"/>
  <c r="AA424" i="11" s="1"/>
  <c r="AB424" i="11" s="1"/>
  <c r="Z423" i="11"/>
  <c r="AA423" i="11" s="1"/>
  <c r="AB423" i="11" s="1"/>
  <c r="T423" i="11"/>
  <c r="Z422" i="11"/>
  <c r="AA422" i="11" s="1"/>
  <c r="AB422" i="11" s="1"/>
  <c r="Z421" i="11"/>
  <c r="AA421" i="11" s="1"/>
  <c r="AB421" i="11" s="1"/>
  <c r="T421" i="11"/>
  <c r="Z420" i="11"/>
  <c r="AA420" i="11" s="1"/>
  <c r="AB420" i="11" s="1"/>
  <c r="T420" i="11"/>
  <c r="Z419" i="11"/>
  <c r="AA419" i="11" s="1"/>
  <c r="AB419" i="11" s="1"/>
  <c r="T419" i="11"/>
  <c r="Z418" i="11"/>
  <c r="AA418" i="11" s="1"/>
  <c r="AB418" i="11" s="1"/>
  <c r="Z417" i="11"/>
  <c r="AA417" i="11" s="1"/>
  <c r="AB417" i="11" s="1"/>
  <c r="U417" i="11"/>
  <c r="Z416" i="11"/>
  <c r="AA416" i="11" s="1"/>
  <c r="AB416" i="11" s="1"/>
  <c r="T416" i="11"/>
  <c r="Z415" i="11"/>
  <c r="AA415" i="11" s="1"/>
  <c r="AB415" i="11" s="1"/>
  <c r="T415" i="11"/>
  <c r="Z414" i="11"/>
  <c r="AA414" i="11" s="1"/>
  <c r="AB414" i="11" s="1"/>
  <c r="Z413" i="11"/>
  <c r="AA413" i="11" s="1"/>
  <c r="AB413" i="11" s="1"/>
  <c r="U413" i="11"/>
  <c r="Z412" i="11"/>
  <c r="AA412" i="11" s="1"/>
  <c r="AB412" i="11" s="1"/>
  <c r="T412" i="11"/>
  <c r="Z411" i="11"/>
  <c r="AA411" i="11" s="1"/>
  <c r="AB411" i="11" s="1"/>
  <c r="T411" i="11"/>
  <c r="Z410" i="11"/>
  <c r="AA410" i="11" s="1"/>
  <c r="AB410" i="11" s="1"/>
  <c r="Z409" i="11"/>
  <c r="AA409" i="11" s="1"/>
  <c r="AB409" i="11" s="1"/>
  <c r="Z408" i="11"/>
  <c r="AA408" i="11" s="1"/>
  <c r="AB408" i="11" s="1"/>
  <c r="T408" i="11"/>
  <c r="Z407" i="11"/>
  <c r="AA407" i="11" s="1"/>
  <c r="AB407" i="11" s="1"/>
  <c r="T407" i="11"/>
  <c r="Z406" i="11"/>
  <c r="AA406" i="11" s="1"/>
  <c r="AB406" i="11" s="1"/>
  <c r="Z405" i="11"/>
  <c r="AA405" i="11" s="1"/>
  <c r="AB405" i="11" s="1"/>
  <c r="U405" i="11"/>
  <c r="Z404" i="11"/>
  <c r="AA404" i="11" s="1"/>
  <c r="AB404" i="11" s="1"/>
  <c r="T404" i="11"/>
  <c r="Z403" i="11"/>
  <c r="AA403" i="11" s="1"/>
  <c r="AB403" i="11" s="1"/>
  <c r="T403" i="11"/>
  <c r="Z402" i="11"/>
  <c r="AA402" i="11" s="1"/>
  <c r="AB402" i="11" s="1"/>
  <c r="Z401" i="11"/>
  <c r="AA401" i="11" s="1"/>
  <c r="AB401" i="11" s="1"/>
  <c r="U401" i="11"/>
  <c r="Z400" i="11"/>
  <c r="AA400" i="11" s="1"/>
  <c r="AB400" i="11" s="1"/>
  <c r="T400" i="11"/>
  <c r="Z399" i="11"/>
  <c r="AA399" i="11" s="1"/>
  <c r="AB399" i="11" s="1"/>
  <c r="T399" i="11"/>
  <c r="Z398" i="11"/>
  <c r="AA398" i="11" s="1"/>
  <c r="AB398" i="11" s="1"/>
  <c r="Z397" i="11"/>
  <c r="AA397" i="11" s="1"/>
  <c r="AB397" i="11" s="1"/>
  <c r="U397" i="11"/>
  <c r="Z396" i="11"/>
  <c r="AA396" i="11" s="1"/>
  <c r="AB396" i="11" s="1"/>
  <c r="T396" i="11"/>
  <c r="Z395" i="11"/>
  <c r="AA395" i="11" s="1"/>
  <c r="AB395" i="11" s="1"/>
  <c r="T395" i="11"/>
  <c r="Z394" i="11"/>
  <c r="AA394" i="11" s="1"/>
  <c r="AB394" i="11" s="1"/>
  <c r="Z393" i="11"/>
  <c r="AA393" i="11" s="1"/>
  <c r="AB393" i="11" s="1"/>
  <c r="Z392" i="11"/>
  <c r="AA392" i="11" s="1"/>
  <c r="AB392" i="11" s="1"/>
  <c r="U392" i="11"/>
  <c r="Z391" i="11"/>
  <c r="AA391" i="11" s="1"/>
  <c r="AB391" i="11" s="1"/>
  <c r="T391" i="11"/>
  <c r="Z390" i="11"/>
  <c r="AA390" i="11" s="1"/>
  <c r="AB390" i="11" s="1"/>
  <c r="Z389" i="11"/>
  <c r="AA389" i="11" s="1"/>
  <c r="AB389" i="11" s="1"/>
  <c r="U389" i="11"/>
  <c r="Z388" i="11"/>
  <c r="AA388" i="11" s="1"/>
  <c r="AB388" i="11" s="1"/>
  <c r="Z387" i="11"/>
  <c r="AA387" i="11" s="1"/>
  <c r="AB387" i="11" s="1"/>
  <c r="T387" i="11"/>
  <c r="Z386" i="11"/>
  <c r="AA386" i="11" s="1"/>
  <c r="AB386" i="11" s="1"/>
  <c r="Z385" i="11"/>
  <c r="AA385" i="11" s="1"/>
  <c r="AB385" i="11" s="1"/>
  <c r="U385" i="11"/>
  <c r="Z384" i="11"/>
  <c r="AA384" i="11" s="1"/>
  <c r="AB384" i="11" s="1"/>
  <c r="Z383" i="11"/>
  <c r="AA383" i="11" s="1"/>
  <c r="AB383" i="11" s="1"/>
  <c r="T383" i="11"/>
  <c r="Z382" i="11"/>
  <c r="AA382" i="11" s="1"/>
  <c r="AB382" i="11" s="1"/>
  <c r="Z381" i="11"/>
  <c r="AA381" i="11" s="1"/>
  <c r="AB381" i="11" s="1"/>
  <c r="U381" i="11"/>
  <c r="Z380" i="11"/>
  <c r="AA380" i="11" s="1"/>
  <c r="AB380" i="11" s="1"/>
  <c r="Z379" i="11"/>
  <c r="AA379" i="11" s="1"/>
  <c r="AB379" i="11" s="1"/>
  <c r="T379" i="11"/>
  <c r="Z378" i="11"/>
  <c r="AA378" i="11" s="1"/>
  <c r="AB378" i="11" s="1"/>
  <c r="Z377" i="11"/>
  <c r="AA377" i="11" s="1"/>
  <c r="AB377" i="11" s="1"/>
  <c r="U377" i="11"/>
  <c r="Z376" i="11"/>
  <c r="AA376" i="11" s="1"/>
  <c r="AB376" i="11" s="1"/>
  <c r="Z375" i="11"/>
  <c r="AA375" i="11" s="1"/>
  <c r="AB375" i="11" s="1"/>
  <c r="T375" i="11"/>
  <c r="Z374" i="11"/>
  <c r="AA374" i="11" s="1"/>
  <c r="AB374" i="11" s="1"/>
  <c r="Z373" i="11"/>
  <c r="AA373" i="11" s="1"/>
  <c r="AB373" i="11" s="1"/>
  <c r="U373" i="11"/>
  <c r="Z372" i="11"/>
  <c r="AA372" i="11" s="1"/>
  <c r="AB372" i="11" s="1"/>
  <c r="Z371" i="11"/>
  <c r="AA371" i="11" s="1"/>
  <c r="AB371" i="11" s="1"/>
  <c r="T371" i="11"/>
  <c r="Z370" i="11"/>
  <c r="AA370" i="11" s="1"/>
  <c r="AB370" i="11" s="1"/>
  <c r="Z369" i="11"/>
  <c r="AA369" i="11" s="1"/>
  <c r="AB369" i="11" s="1"/>
  <c r="U369" i="11"/>
  <c r="Z368" i="11"/>
  <c r="AA368" i="11" s="1"/>
  <c r="AB368" i="11" s="1"/>
  <c r="U368" i="11"/>
  <c r="Z367" i="11"/>
  <c r="AA367" i="11" s="1"/>
  <c r="AB367" i="11" s="1"/>
  <c r="T367" i="11"/>
  <c r="Z366" i="11"/>
  <c r="AA366" i="11" s="1"/>
  <c r="AB366" i="11" s="1"/>
  <c r="Z365" i="11"/>
  <c r="AA365" i="11" s="1"/>
  <c r="AB365" i="11" s="1"/>
  <c r="U365" i="11"/>
  <c r="Z364" i="11"/>
  <c r="AA364" i="11" s="1"/>
  <c r="AB364" i="11" s="1"/>
  <c r="Z363" i="11"/>
  <c r="AA363" i="11" s="1"/>
  <c r="AB363" i="11" s="1"/>
  <c r="T363" i="11"/>
  <c r="Z362" i="11"/>
  <c r="AA362" i="11" s="1"/>
  <c r="AB362" i="11" s="1"/>
  <c r="Z361" i="11"/>
  <c r="AA361" i="11" s="1"/>
  <c r="AB361" i="11" s="1"/>
  <c r="U361" i="11"/>
  <c r="Z360" i="11"/>
  <c r="AA360" i="11" s="1"/>
  <c r="AB360" i="11" s="1"/>
  <c r="Z359" i="11"/>
  <c r="AA359" i="11" s="1"/>
  <c r="AB359" i="11" s="1"/>
  <c r="T359" i="11"/>
  <c r="Z358" i="11"/>
  <c r="AA358" i="11" s="1"/>
  <c r="AB358" i="11" s="1"/>
  <c r="Z357" i="11"/>
  <c r="AA357" i="11" s="1"/>
  <c r="AB357" i="11" s="1"/>
  <c r="U357" i="11"/>
  <c r="Z356" i="11"/>
  <c r="AA356" i="11" s="1"/>
  <c r="AB356" i="11" s="1"/>
  <c r="Z355" i="11"/>
  <c r="AA355" i="11" s="1"/>
  <c r="AB355" i="11" s="1"/>
  <c r="T355" i="11"/>
  <c r="Z354" i="11"/>
  <c r="AA354" i="11" s="1"/>
  <c r="AB354" i="11" s="1"/>
  <c r="Z353" i="11"/>
  <c r="AA353" i="11" s="1"/>
  <c r="AB353" i="11" s="1"/>
  <c r="Z352" i="11"/>
  <c r="AA352" i="11" s="1"/>
  <c r="AB352" i="11" s="1"/>
  <c r="Z351" i="11"/>
  <c r="AA351" i="11" s="1"/>
  <c r="AB351" i="11" s="1"/>
  <c r="T351" i="11"/>
  <c r="Z350" i="11"/>
  <c r="AA350" i="11" s="1"/>
  <c r="AB350" i="11" s="1"/>
  <c r="Z349" i="11"/>
  <c r="AA349" i="11" s="1"/>
  <c r="AB349" i="11" s="1"/>
  <c r="Z348" i="11"/>
  <c r="AA348" i="11" s="1"/>
  <c r="AB348" i="11" s="1"/>
  <c r="Z347" i="11"/>
  <c r="AA347" i="11" s="1"/>
  <c r="AB347" i="11" s="1"/>
  <c r="T347" i="11"/>
  <c r="Z346" i="11"/>
  <c r="AA346" i="11" s="1"/>
  <c r="AB346" i="11" s="1"/>
  <c r="Z345" i="11"/>
  <c r="AA345" i="11" s="1"/>
  <c r="AB345" i="11" s="1"/>
  <c r="U345" i="11"/>
  <c r="T345" i="11"/>
  <c r="Z344" i="11"/>
  <c r="AA344" i="11" s="1"/>
  <c r="AB344" i="11" s="1"/>
  <c r="U344" i="11"/>
  <c r="Z343" i="11"/>
  <c r="AA343" i="11" s="1"/>
  <c r="AB343" i="11" s="1"/>
  <c r="T343" i="11"/>
  <c r="Z342" i="11"/>
  <c r="AA342" i="11" s="1"/>
  <c r="AB342" i="11" s="1"/>
  <c r="Z341" i="11"/>
  <c r="AA341" i="11" s="1"/>
  <c r="AB341" i="11" s="1"/>
  <c r="Z340" i="11"/>
  <c r="AA340" i="11" s="1"/>
  <c r="AB340" i="11" s="1"/>
  <c r="Z339" i="11"/>
  <c r="AA339" i="11" s="1"/>
  <c r="AB339" i="11" s="1"/>
  <c r="T339" i="11"/>
  <c r="Z338" i="11"/>
  <c r="AA338" i="11" s="1"/>
  <c r="AB338" i="11" s="1"/>
  <c r="Z337" i="11"/>
  <c r="AA337" i="11" s="1"/>
  <c r="AB337" i="11" s="1"/>
  <c r="T337" i="11"/>
  <c r="Z336" i="11"/>
  <c r="AA336" i="11" s="1"/>
  <c r="AB336" i="11" s="1"/>
  <c r="U336" i="11"/>
  <c r="Z335" i="11"/>
  <c r="AA335" i="11" s="1"/>
  <c r="AB335" i="11" s="1"/>
  <c r="U335" i="11"/>
  <c r="T335" i="11"/>
  <c r="Z334" i="11"/>
  <c r="AA334" i="11" s="1"/>
  <c r="AB334" i="11" s="1"/>
  <c r="U334" i="11"/>
  <c r="Z333" i="11"/>
  <c r="AA333" i="11" s="1"/>
  <c r="AB333" i="11" s="1"/>
  <c r="Z332" i="11"/>
  <c r="AA332" i="11" s="1"/>
  <c r="AB332" i="11" s="1"/>
  <c r="Z331" i="11"/>
  <c r="AA331" i="11" s="1"/>
  <c r="AB331" i="11" s="1"/>
  <c r="T331" i="11"/>
  <c r="Z330" i="11"/>
  <c r="AA330" i="11" s="1"/>
  <c r="AB330" i="11" s="1"/>
  <c r="Z329" i="11"/>
  <c r="AA329" i="11" s="1"/>
  <c r="AB329" i="11" s="1"/>
  <c r="U329" i="11"/>
  <c r="Z328" i="11"/>
  <c r="AA328" i="11" s="1"/>
  <c r="AB328" i="11" s="1"/>
  <c r="Z327" i="11"/>
  <c r="AA327" i="11" s="1"/>
  <c r="AB327" i="11" s="1"/>
  <c r="T327" i="11"/>
  <c r="Z326" i="11"/>
  <c r="AA326" i="11" s="1"/>
  <c r="AB326" i="11" s="1"/>
  <c r="Z325" i="11"/>
  <c r="AA325" i="11" s="1"/>
  <c r="AB325" i="11" s="1"/>
  <c r="Z324" i="11"/>
  <c r="AA324" i="11" s="1"/>
  <c r="AB324" i="11" s="1"/>
  <c r="Z323" i="11"/>
  <c r="AA323" i="11" s="1"/>
  <c r="AB323" i="11" s="1"/>
  <c r="T323" i="11"/>
  <c r="Z322" i="11"/>
  <c r="AA322" i="11" s="1"/>
  <c r="AB322" i="11" s="1"/>
  <c r="Z321" i="11"/>
  <c r="AA321" i="11" s="1"/>
  <c r="AB321" i="11" s="1"/>
  <c r="T321" i="11"/>
  <c r="Z320" i="11"/>
  <c r="AA320" i="11" s="1"/>
  <c r="AB320" i="11" s="1"/>
  <c r="Z319" i="11"/>
  <c r="AA319" i="11" s="1"/>
  <c r="AB319" i="11" s="1"/>
  <c r="T319" i="11"/>
  <c r="Z318" i="11"/>
  <c r="AA318" i="11" s="1"/>
  <c r="AB318" i="11" s="1"/>
  <c r="Z317" i="11"/>
  <c r="AA317" i="11" s="1"/>
  <c r="AB317" i="11" s="1"/>
  <c r="Z316" i="11"/>
  <c r="AA316" i="11" s="1"/>
  <c r="AB316" i="11" s="1"/>
  <c r="Z315" i="11"/>
  <c r="AA315" i="11" s="1"/>
  <c r="AB315" i="11" s="1"/>
  <c r="T315" i="11"/>
  <c r="Z314" i="11"/>
  <c r="AA314" i="11" s="1"/>
  <c r="AB314" i="11" s="1"/>
  <c r="Z313" i="11"/>
  <c r="AA313" i="11" s="1"/>
  <c r="AB313" i="11" s="1"/>
  <c r="U313" i="11"/>
  <c r="Z312" i="11"/>
  <c r="AA312" i="11" s="1"/>
  <c r="AB312" i="11" s="1"/>
  <c r="Z311" i="11"/>
  <c r="AA311" i="11" s="1"/>
  <c r="AB311" i="11" s="1"/>
  <c r="T311" i="11"/>
  <c r="Z310" i="11"/>
  <c r="AA310" i="11" s="1"/>
  <c r="AB310" i="11" s="1"/>
  <c r="Z309" i="11"/>
  <c r="AA309" i="11" s="1"/>
  <c r="AB309" i="11" s="1"/>
  <c r="Z308" i="11"/>
  <c r="AA308" i="11" s="1"/>
  <c r="AB308" i="11" s="1"/>
  <c r="Z307" i="11"/>
  <c r="AA307" i="11" s="1"/>
  <c r="AB307" i="11" s="1"/>
  <c r="T307" i="11"/>
  <c r="Z306" i="11"/>
  <c r="AA306" i="11" s="1"/>
  <c r="AB306" i="11" s="1"/>
  <c r="Z305" i="11"/>
  <c r="AA305" i="11" s="1"/>
  <c r="AB305" i="11" s="1"/>
  <c r="Z304" i="11"/>
  <c r="AA304" i="11" s="1"/>
  <c r="AB304" i="11" s="1"/>
  <c r="Z303" i="11"/>
  <c r="AA303" i="11" s="1"/>
  <c r="AB303" i="11" s="1"/>
  <c r="T303" i="11"/>
  <c r="Z302" i="11"/>
  <c r="AA302" i="11" s="1"/>
  <c r="AB302" i="11" s="1"/>
  <c r="Z301" i="11"/>
  <c r="AA301" i="11" s="1"/>
  <c r="AB301" i="11" s="1"/>
  <c r="U301" i="11"/>
  <c r="Z300" i="11"/>
  <c r="AA300" i="11" s="1"/>
  <c r="AB300" i="11" s="1"/>
  <c r="U300" i="11"/>
  <c r="Z299" i="11"/>
  <c r="AA299" i="11" s="1"/>
  <c r="AB299" i="11" s="1"/>
  <c r="T299" i="11"/>
  <c r="Z298" i="11"/>
  <c r="AA298" i="11" s="1"/>
  <c r="AB298" i="11" s="1"/>
  <c r="Z297" i="11"/>
  <c r="AA297" i="11" s="1"/>
  <c r="AB297" i="11" s="1"/>
  <c r="U297" i="11"/>
  <c r="Z296" i="11"/>
  <c r="AA296" i="11" s="1"/>
  <c r="AB296" i="11" s="1"/>
  <c r="Z295" i="11"/>
  <c r="AA295" i="11" s="1"/>
  <c r="AB295" i="11" s="1"/>
  <c r="T295" i="11"/>
  <c r="Z294" i="11"/>
  <c r="AA294" i="11" s="1"/>
  <c r="AB294" i="11" s="1"/>
  <c r="Z293" i="11"/>
  <c r="AA293" i="11" s="1"/>
  <c r="AB293" i="11" s="1"/>
  <c r="Z292" i="11"/>
  <c r="AA292" i="11" s="1"/>
  <c r="AB292" i="11" s="1"/>
  <c r="Z291" i="11"/>
  <c r="AA291" i="11" s="1"/>
  <c r="AB291" i="11" s="1"/>
  <c r="T291" i="11"/>
  <c r="Z290" i="11"/>
  <c r="AA290" i="11" s="1"/>
  <c r="AB290" i="11" s="1"/>
  <c r="Z289" i="11"/>
  <c r="AA289" i="11" s="1"/>
  <c r="AB289" i="11" s="1"/>
  <c r="T289" i="11"/>
  <c r="Z288" i="11"/>
  <c r="AA288" i="11" s="1"/>
  <c r="AB288" i="11" s="1"/>
  <c r="Z287" i="11"/>
  <c r="AA287" i="11" s="1"/>
  <c r="AB287" i="11" s="1"/>
  <c r="T287" i="11"/>
  <c r="Z286" i="11"/>
  <c r="AA286" i="11" s="1"/>
  <c r="AB286" i="11" s="1"/>
  <c r="Z285" i="11"/>
  <c r="AA285" i="11" s="1"/>
  <c r="AB285" i="11" s="1"/>
  <c r="U285" i="11"/>
  <c r="Z284" i="11"/>
  <c r="AA284" i="11" s="1"/>
  <c r="AB284" i="11" s="1"/>
  <c r="U284" i="11"/>
  <c r="Z283" i="11"/>
  <c r="AA283" i="11" s="1"/>
  <c r="AB283" i="11" s="1"/>
  <c r="T283" i="11"/>
  <c r="Z282" i="11"/>
  <c r="AA282" i="11" s="1"/>
  <c r="AB282" i="11" s="1"/>
  <c r="Z281" i="11"/>
  <c r="AA281" i="11" s="1"/>
  <c r="AB281" i="11" s="1"/>
  <c r="U281" i="11"/>
  <c r="Z280" i="11"/>
  <c r="AA280" i="11" s="1"/>
  <c r="AB280" i="11" s="1"/>
  <c r="Z279" i="11"/>
  <c r="AA279" i="11" s="1"/>
  <c r="AB279" i="11" s="1"/>
  <c r="T279" i="11"/>
  <c r="Z278" i="11"/>
  <c r="AA278" i="11" s="1"/>
  <c r="AB278" i="11" s="1"/>
  <c r="Z277" i="11"/>
  <c r="AA277" i="11" s="1"/>
  <c r="AB277" i="11" s="1"/>
  <c r="Z276" i="11"/>
  <c r="AA276" i="11" s="1"/>
  <c r="AB276" i="11" s="1"/>
  <c r="Z275" i="11"/>
  <c r="AA275" i="11" s="1"/>
  <c r="AB275" i="11" s="1"/>
  <c r="T275" i="11"/>
  <c r="Z274" i="11"/>
  <c r="AA274" i="11" s="1"/>
  <c r="AB274" i="11" s="1"/>
  <c r="Z273" i="11"/>
  <c r="AA273" i="11" s="1"/>
  <c r="AB273" i="11" s="1"/>
  <c r="T273" i="11"/>
  <c r="Z272" i="11"/>
  <c r="AA272" i="11" s="1"/>
  <c r="AB272" i="11" s="1"/>
  <c r="Z271" i="11"/>
  <c r="AA271" i="11" s="1"/>
  <c r="AB271" i="11" s="1"/>
  <c r="T271" i="11"/>
  <c r="Z270" i="11"/>
  <c r="AA270" i="11" s="1"/>
  <c r="AB270" i="11" s="1"/>
  <c r="Z269" i="11"/>
  <c r="AA269" i="11" s="1"/>
  <c r="AB269" i="11" s="1"/>
  <c r="U269" i="11"/>
  <c r="Z268" i="11"/>
  <c r="AA268" i="11" s="1"/>
  <c r="AB268" i="11" s="1"/>
  <c r="U268" i="11"/>
  <c r="Z267" i="11"/>
  <c r="AA267" i="11" s="1"/>
  <c r="AB267" i="11" s="1"/>
  <c r="T267" i="11"/>
  <c r="Z266" i="11"/>
  <c r="AA266" i="11" s="1"/>
  <c r="AB266" i="11" s="1"/>
  <c r="Z265" i="11"/>
  <c r="AA265" i="11" s="1"/>
  <c r="AB265" i="11" s="1"/>
  <c r="U265" i="11"/>
  <c r="Z264" i="11"/>
  <c r="AA264" i="11" s="1"/>
  <c r="AB264" i="11" s="1"/>
  <c r="Z263" i="11"/>
  <c r="AA263" i="11" s="1"/>
  <c r="AB263" i="11" s="1"/>
  <c r="T263" i="11"/>
  <c r="Z262" i="11"/>
  <c r="AA262" i="11" s="1"/>
  <c r="AB262" i="11" s="1"/>
  <c r="Z261" i="11"/>
  <c r="AA261" i="11" s="1"/>
  <c r="AB261" i="11" s="1"/>
  <c r="Z260" i="11"/>
  <c r="AA260" i="11" s="1"/>
  <c r="AB260" i="11" s="1"/>
  <c r="Z259" i="11"/>
  <c r="AA259" i="11" s="1"/>
  <c r="AB259" i="11" s="1"/>
  <c r="T259" i="11"/>
  <c r="Z258" i="11"/>
  <c r="AA258" i="11" s="1"/>
  <c r="AB258" i="11" s="1"/>
  <c r="T258" i="11"/>
  <c r="Z257" i="11"/>
  <c r="AA257" i="11" s="1"/>
  <c r="AB257" i="11" s="1"/>
  <c r="T257" i="11"/>
  <c r="Z256" i="11"/>
  <c r="AA256" i="11" s="1"/>
  <c r="AB256" i="11" s="1"/>
  <c r="T256" i="11"/>
  <c r="Z255" i="11"/>
  <c r="AA255" i="11" s="1"/>
  <c r="AB255" i="11" s="1"/>
  <c r="T255" i="11"/>
  <c r="Z254" i="11"/>
  <c r="AA254" i="11" s="1"/>
  <c r="AB254" i="11" s="1"/>
  <c r="T254" i="11"/>
  <c r="Z253" i="11"/>
  <c r="AA253" i="11" s="1"/>
  <c r="AB253" i="11" s="1"/>
  <c r="T253" i="11"/>
  <c r="Z252" i="11"/>
  <c r="AA252" i="11" s="1"/>
  <c r="AB252" i="11" s="1"/>
  <c r="T252" i="11"/>
  <c r="Z251" i="11"/>
  <c r="AA251" i="11" s="1"/>
  <c r="AB251" i="11" s="1"/>
  <c r="T251" i="11"/>
  <c r="Z250" i="11"/>
  <c r="AA250" i="11" s="1"/>
  <c r="AB250" i="11" s="1"/>
  <c r="T250" i="11"/>
  <c r="Z249" i="11"/>
  <c r="AA249" i="11" s="1"/>
  <c r="AB249" i="11" s="1"/>
  <c r="T249" i="11"/>
  <c r="Z248" i="11"/>
  <c r="AA248" i="11" s="1"/>
  <c r="AB248" i="11" s="1"/>
  <c r="T248" i="11"/>
  <c r="Z247" i="11"/>
  <c r="AA247" i="11" s="1"/>
  <c r="AB247" i="11" s="1"/>
  <c r="T247" i="11"/>
  <c r="Z246" i="11"/>
  <c r="AA246" i="11" s="1"/>
  <c r="AB246" i="11" s="1"/>
  <c r="T246" i="11"/>
  <c r="Z245" i="11"/>
  <c r="AA245" i="11" s="1"/>
  <c r="AB245" i="11" s="1"/>
  <c r="T245" i="11"/>
  <c r="Z244" i="11"/>
  <c r="AA244" i="11" s="1"/>
  <c r="AB244" i="11" s="1"/>
  <c r="T244" i="11"/>
  <c r="Z243" i="11"/>
  <c r="AA243" i="11" s="1"/>
  <c r="AB243" i="11" s="1"/>
  <c r="T243" i="11"/>
  <c r="Z242" i="11"/>
  <c r="AA242" i="11" s="1"/>
  <c r="AB242" i="11" s="1"/>
  <c r="T242" i="11"/>
  <c r="Z241" i="11"/>
  <c r="AA241" i="11" s="1"/>
  <c r="AB241" i="11" s="1"/>
  <c r="T241" i="11"/>
  <c r="Z240" i="11"/>
  <c r="AA240" i="11" s="1"/>
  <c r="AB240" i="11" s="1"/>
  <c r="T240" i="11"/>
  <c r="Z239" i="11"/>
  <c r="AA239" i="11" s="1"/>
  <c r="AB239" i="11" s="1"/>
  <c r="T239" i="11"/>
  <c r="Z238" i="11"/>
  <c r="AA238" i="11" s="1"/>
  <c r="AB238" i="11" s="1"/>
  <c r="T238" i="11"/>
  <c r="Z237" i="11"/>
  <c r="AA237" i="11" s="1"/>
  <c r="AB237" i="11" s="1"/>
  <c r="T237" i="11"/>
  <c r="Z236" i="11"/>
  <c r="AA236" i="11" s="1"/>
  <c r="AB236" i="11" s="1"/>
  <c r="T236" i="11"/>
  <c r="Z235" i="11"/>
  <c r="AA235" i="11" s="1"/>
  <c r="AB235" i="11" s="1"/>
  <c r="T235" i="11"/>
  <c r="Z234" i="11"/>
  <c r="AA234" i="11" s="1"/>
  <c r="AB234" i="11" s="1"/>
  <c r="T234" i="11"/>
  <c r="Z233" i="11"/>
  <c r="AA233" i="11" s="1"/>
  <c r="AB233" i="11" s="1"/>
  <c r="T233" i="11"/>
  <c r="Z232" i="11"/>
  <c r="AA232" i="11" s="1"/>
  <c r="AB232" i="11" s="1"/>
  <c r="T232" i="11"/>
  <c r="Z231" i="11"/>
  <c r="AA231" i="11" s="1"/>
  <c r="AB231" i="11" s="1"/>
  <c r="T231" i="11"/>
  <c r="Z230" i="11"/>
  <c r="AA230" i="11" s="1"/>
  <c r="AB230" i="11" s="1"/>
  <c r="T230" i="11"/>
  <c r="Z229" i="11"/>
  <c r="AA229" i="11" s="1"/>
  <c r="AB229" i="11" s="1"/>
  <c r="T229" i="11"/>
  <c r="Z228" i="11"/>
  <c r="AA228" i="11" s="1"/>
  <c r="AB228" i="11" s="1"/>
  <c r="T228" i="11"/>
  <c r="Z227" i="11"/>
  <c r="AA227" i="11" s="1"/>
  <c r="AB227" i="11" s="1"/>
  <c r="T227" i="11"/>
  <c r="Z226" i="11"/>
  <c r="AA226" i="11" s="1"/>
  <c r="AB226" i="11" s="1"/>
  <c r="T226" i="11"/>
  <c r="Z225" i="11"/>
  <c r="AA225" i="11" s="1"/>
  <c r="AB225" i="11" s="1"/>
  <c r="T225" i="11"/>
  <c r="Z224" i="11"/>
  <c r="AA224" i="11" s="1"/>
  <c r="AB224" i="11" s="1"/>
  <c r="T224" i="11"/>
  <c r="Z223" i="11"/>
  <c r="AA223" i="11" s="1"/>
  <c r="AB223" i="11" s="1"/>
  <c r="T223" i="11"/>
  <c r="Z222" i="11"/>
  <c r="AA222" i="11" s="1"/>
  <c r="AB222" i="11" s="1"/>
  <c r="T222" i="11"/>
  <c r="Z221" i="11"/>
  <c r="AA221" i="11" s="1"/>
  <c r="AB221" i="11" s="1"/>
  <c r="T221" i="11"/>
  <c r="Z220" i="11"/>
  <c r="AA220" i="11" s="1"/>
  <c r="AB220" i="11" s="1"/>
  <c r="T220" i="11"/>
  <c r="Z219" i="11"/>
  <c r="AA219" i="11" s="1"/>
  <c r="AB219" i="11" s="1"/>
  <c r="T219" i="11"/>
  <c r="Z218" i="11"/>
  <c r="AA218" i="11" s="1"/>
  <c r="AB218" i="11" s="1"/>
  <c r="T218" i="11"/>
  <c r="Z217" i="11"/>
  <c r="AA217" i="11" s="1"/>
  <c r="AB217" i="11" s="1"/>
  <c r="T217" i="11"/>
  <c r="Z216" i="11"/>
  <c r="AA216" i="11" s="1"/>
  <c r="AB216" i="11" s="1"/>
  <c r="T216" i="11"/>
  <c r="Z215" i="11"/>
  <c r="AA215" i="11" s="1"/>
  <c r="AB215" i="11" s="1"/>
  <c r="T215" i="11"/>
  <c r="Z214" i="11"/>
  <c r="AA214" i="11" s="1"/>
  <c r="AB214" i="11" s="1"/>
  <c r="T214" i="11"/>
  <c r="Z213" i="11"/>
  <c r="AA213" i="11" s="1"/>
  <c r="AB213" i="11" s="1"/>
  <c r="T213" i="11"/>
  <c r="Z212" i="11"/>
  <c r="AA212" i="11" s="1"/>
  <c r="AB212" i="11" s="1"/>
  <c r="U212" i="11"/>
  <c r="Z211" i="11"/>
  <c r="AA211" i="11" s="1"/>
  <c r="AB211" i="11" s="1"/>
  <c r="Z210" i="11"/>
  <c r="AA210" i="11" s="1"/>
  <c r="AB210" i="11" s="1"/>
  <c r="Z209" i="11"/>
  <c r="AA209" i="11" s="1"/>
  <c r="AB209" i="11" s="1"/>
  <c r="T209" i="11"/>
  <c r="Z208" i="11"/>
  <c r="AA208" i="11" s="1"/>
  <c r="AB208" i="11" s="1"/>
  <c r="Z207" i="11"/>
  <c r="AA207" i="11" s="1"/>
  <c r="AB207" i="11" s="1"/>
  <c r="Z206" i="11"/>
  <c r="AA206" i="11" s="1"/>
  <c r="AB206" i="11" s="1"/>
  <c r="Z205" i="11"/>
  <c r="AA205" i="11" s="1"/>
  <c r="AB205" i="11" s="1"/>
  <c r="Z204" i="11"/>
  <c r="AA204" i="11" s="1"/>
  <c r="AB204" i="11" s="1"/>
  <c r="Z203" i="11"/>
  <c r="AA203" i="11" s="1"/>
  <c r="AB203" i="11" s="1"/>
  <c r="Z202" i="11"/>
  <c r="AA202" i="11" s="1"/>
  <c r="AB202" i="11" s="1"/>
  <c r="U202" i="11"/>
  <c r="Z201" i="11"/>
  <c r="AA201" i="11" s="1"/>
  <c r="AB201" i="11" s="1"/>
  <c r="Z200" i="11"/>
  <c r="AA200" i="11" s="1"/>
  <c r="AB200" i="11" s="1"/>
  <c r="Z199" i="11"/>
  <c r="AA199" i="11" s="1"/>
  <c r="AB199" i="11" s="1"/>
  <c r="Z198" i="11"/>
  <c r="AA198" i="11" s="1"/>
  <c r="AB198" i="11" s="1"/>
  <c r="Z197" i="11"/>
  <c r="AA197" i="11" s="1"/>
  <c r="AB197" i="11" s="1"/>
  <c r="T197" i="11"/>
  <c r="Z196" i="11"/>
  <c r="AA196" i="11" s="1"/>
  <c r="AB196" i="11" s="1"/>
  <c r="Z195" i="11"/>
  <c r="AA195" i="11" s="1"/>
  <c r="AB195" i="11" s="1"/>
  <c r="Z194" i="11"/>
  <c r="AA194" i="11" s="1"/>
  <c r="AB194" i="11" s="1"/>
  <c r="Z193" i="11"/>
  <c r="AA193" i="11" s="1"/>
  <c r="AB193" i="11" s="1"/>
  <c r="T193" i="11"/>
  <c r="Z192" i="11"/>
  <c r="AA192" i="11" s="1"/>
  <c r="AB192" i="11" s="1"/>
  <c r="Z191" i="11"/>
  <c r="AA191" i="11" s="1"/>
  <c r="AB191" i="11" s="1"/>
  <c r="Z190" i="11"/>
  <c r="AA190" i="11" s="1"/>
  <c r="AB190" i="11" s="1"/>
  <c r="Z189" i="11"/>
  <c r="AA189" i="11" s="1"/>
  <c r="AB189" i="11" s="1"/>
  <c r="Z188" i="11"/>
  <c r="AA188" i="11" s="1"/>
  <c r="AB188" i="11" s="1"/>
  <c r="Z187" i="11"/>
  <c r="AA187" i="11" s="1"/>
  <c r="AB187" i="11" s="1"/>
  <c r="Z186" i="11"/>
  <c r="AA186" i="11" s="1"/>
  <c r="AB186" i="11" s="1"/>
  <c r="Z185" i="11"/>
  <c r="AA185" i="11" s="1"/>
  <c r="AB185" i="11" s="1"/>
  <c r="Z184" i="11"/>
  <c r="AA184" i="11" s="1"/>
  <c r="AB184" i="11" s="1"/>
  <c r="Z183" i="11"/>
  <c r="AA183" i="11" s="1"/>
  <c r="AB183" i="11" s="1"/>
  <c r="Z182" i="11"/>
  <c r="AA182" i="11" s="1"/>
  <c r="AB182" i="11" s="1"/>
  <c r="Z181" i="11"/>
  <c r="AA181" i="11" s="1"/>
  <c r="AB181" i="11" s="1"/>
  <c r="T181" i="11"/>
  <c r="Z180" i="11"/>
  <c r="AA180" i="11" s="1"/>
  <c r="AB180" i="11" s="1"/>
  <c r="Z179" i="11"/>
  <c r="AA179" i="11" s="1"/>
  <c r="AB179" i="11" s="1"/>
  <c r="Z178" i="11"/>
  <c r="AA178" i="11" s="1"/>
  <c r="AB178" i="11" s="1"/>
  <c r="Z177" i="11"/>
  <c r="AA177" i="11" s="1"/>
  <c r="AB177" i="11" s="1"/>
  <c r="T177" i="11"/>
  <c r="Z176" i="11"/>
  <c r="AA176" i="11" s="1"/>
  <c r="AB176" i="11" s="1"/>
  <c r="Z175" i="11"/>
  <c r="AA175" i="11" s="1"/>
  <c r="AB175" i="11" s="1"/>
  <c r="Z174" i="11"/>
  <c r="AA174" i="11" s="1"/>
  <c r="AB174" i="11" s="1"/>
  <c r="Z173" i="11"/>
  <c r="AA173" i="11" s="1"/>
  <c r="AB173" i="11" s="1"/>
  <c r="Z172" i="11"/>
  <c r="AA172" i="11" s="1"/>
  <c r="AB172" i="11" s="1"/>
  <c r="Z171" i="11"/>
  <c r="AA171" i="11" s="1"/>
  <c r="AB171" i="11" s="1"/>
  <c r="Z170" i="11"/>
  <c r="AA170" i="11" s="1"/>
  <c r="AB170" i="11" s="1"/>
  <c r="U170" i="11"/>
  <c r="Z169" i="11"/>
  <c r="AA169" i="11" s="1"/>
  <c r="AB169" i="11" s="1"/>
  <c r="Z168" i="11"/>
  <c r="AA168" i="11" s="1"/>
  <c r="AB168" i="11" s="1"/>
  <c r="Z167" i="11"/>
  <c r="AA167" i="11" s="1"/>
  <c r="AB167" i="11" s="1"/>
  <c r="Z166" i="11"/>
  <c r="AA166" i="11" s="1"/>
  <c r="AB166" i="11" s="1"/>
  <c r="Z165" i="11"/>
  <c r="AA165" i="11" s="1"/>
  <c r="AB165" i="11" s="1"/>
  <c r="T165" i="11"/>
  <c r="Z164" i="11"/>
  <c r="AA164" i="11" s="1"/>
  <c r="AB164" i="11" s="1"/>
  <c r="Z163" i="11"/>
  <c r="AA163" i="11" s="1"/>
  <c r="AB163" i="11" s="1"/>
  <c r="Z162" i="11"/>
  <c r="AA162" i="11" s="1"/>
  <c r="AB162" i="11" s="1"/>
  <c r="Z161" i="11"/>
  <c r="AA161" i="11" s="1"/>
  <c r="AB161" i="11" s="1"/>
  <c r="T161" i="11"/>
  <c r="Z160" i="11"/>
  <c r="AA160" i="11" s="1"/>
  <c r="AB160" i="11" s="1"/>
  <c r="Z159" i="11"/>
  <c r="AA159" i="11" s="1"/>
  <c r="AB159" i="11" s="1"/>
  <c r="Z158" i="11"/>
  <c r="AA158" i="11" s="1"/>
  <c r="AB158" i="11" s="1"/>
  <c r="Z157" i="11"/>
  <c r="AA157" i="11" s="1"/>
  <c r="AB157" i="11" s="1"/>
  <c r="Z156" i="11"/>
  <c r="AA156" i="11" s="1"/>
  <c r="AB156" i="11" s="1"/>
  <c r="Z155" i="11"/>
  <c r="AA155" i="11" s="1"/>
  <c r="AB155" i="11" s="1"/>
  <c r="Z154" i="11"/>
  <c r="AA154" i="11" s="1"/>
  <c r="AB154" i="11" s="1"/>
  <c r="Z153" i="11"/>
  <c r="AA153" i="11" s="1"/>
  <c r="AB153" i="11" s="1"/>
  <c r="T153" i="11"/>
  <c r="Z152" i="11"/>
  <c r="AA152" i="11" s="1"/>
  <c r="AB152" i="11" s="1"/>
  <c r="Z151" i="11"/>
  <c r="AA151" i="11" s="1"/>
  <c r="AB151" i="11" s="1"/>
  <c r="Z150" i="11"/>
  <c r="AA150" i="11" s="1"/>
  <c r="AB150" i="11" s="1"/>
  <c r="Z149" i="11"/>
  <c r="AA149" i="11" s="1"/>
  <c r="AB149" i="11" s="1"/>
  <c r="T149" i="11"/>
  <c r="Z148" i="11"/>
  <c r="AA148" i="11" s="1"/>
  <c r="AB148" i="11" s="1"/>
  <c r="Z147" i="11"/>
  <c r="AA147" i="11" s="1"/>
  <c r="AB147" i="11" s="1"/>
  <c r="Z146" i="11"/>
  <c r="AA146" i="11" s="1"/>
  <c r="AB146" i="11" s="1"/>
  <c r="Z145" i="11"/>
  <c r="AA145" i="11" s="1"/>
  <c r="AB145" i="11" s="1"/>
  <c r="T145" i="11"/>
  <c r="Z144" i="11"/>
  <c r="AA144" i="11" s="1"/>
  <c r="AB144" i="11" s="1"/>
  <c r="Z143" i="11"/>
  <c r="AA143" i="11" s="1"/>
  <c r="AB143" i="11" s="1"/>
  <c r="Z142" i="11"/>
  <c r="AA142" i="11" s="1"/>
  <c r="AB142" i="11" s="1"/>
  <c r="Z141" i="11"/>
  <c r="AA141" i="11" s="1"/>
  <c r="AB141" i="11" s="1"/>
  <c r="Z140" i="11"/>
  <c r="AA140" i="11" s="1"/>
  <c r="AB140" i="11" s="1"/>
  <c r="Z139" i="11"/>
  <c r="AA139" i="11" s="1"/>
  <c r="AB139" i="11" s="1"/>
  <c r="Z138" i="11"/>
  <c r="AA138" i="11" s="1"/>
  <c r="AB138" i="11" s="1"/>
  <c r="U138" i="11"/>
  <c r="Z137" i="11"/>
  <c r="AA137" i="11" s="1"/>
  <c r="AB137" i="11" s="1"/>
  <c r="Z136" i="11"/>
  <c r="AA136" i="11" s="1"/>
  <c r="AB136" i="11" s="1"/>
  <c r="Z135" i="11"/>
  <c r="AA135" i="11" s="1"/>
  <c r="AB135" i="11" s="1"/>
  <c r="Z134" i="11"/>
  <c r="AA134" i="11" s="1"/>
  <c r="AB134" i="11" s="1"/>
  <c r="Z133" i="11"/>
  <c r="AA133" i="11" s="1"/>
  <c r="AB133" i="11" s="1"/>
  <c r="T133" i="11"/>
  <c r="Z132" i="11"/>
  <c r="AA132" i="11" s="1"/>
  <c r="AB132" i="11" s="1"/>
  <c r="Z131" i="11"/>
  <c r="AA131" i="11" s="1"/>
  <c r="AB131" i="11" s="1"/>
  <c r="Z130" i="11"/>
  <c r="AA130" i="11" s="1"/>
  <c r="AB130" i="11" s="1"/>
  <c r="U130" i="11"/>
  <c r="Z129" i="11"/>
  <c r="AA129" i="11" s="1"/>
  <c r="AB129" i="11" s="1"/>
  <c r="T129" i="11"/>
  <c r="Z128" i="11"/>
  <c r="AA128" i="11" s="1"/>
  <c r="AB128" i="11" s="1"/>
  <c r="Z127" i="11"/>
  <c r="AA127" i="11" s="1"/>
  <c r="AB127" i="11" s="1"/>
  <c r="Z126" i="11"/>
  <c r="AA126" i="11" s="1"/>
  <c r="AB126" i="11" s="1"/>
  <c r="Z125" i="11"/>
  <c r="AA125" i="11" s="1"/>
  <c r="AB125" i="11" s="1"/>
  <c r="Z124" i="11"/>
  <c r="AA124" i="11" s="1"/>
  <c r="AB124" i="11" s="1"/>
  <c r="Z123" i="11"/>
  <c r="AA123" i="11" s="1"/>
  <c r="AB123" i="11" s="1"/>
  <c r="Z122" i="11"/>
  <c r="AA122" i="11" s="1"/>
  <c r="AB122" i="11" s="1"/>
  <c r="Z121" i="11"/>
  <c r="AA121" i="11" s="1"/>
  <c r="AB121" i="11" s="1"/>
  <c r="Z120" i="11"/>
  <c r="AA120" i="11" s="1"/>
  <c r="AB120" i="11" s="1"/>
  <c r="Z119" i="11"/>
  <c r="AA119" i="11" s="1"/>
  <c r="AB119" i="11" s="1"/>
  <c r="Z118" i="11"/>
  <c r="AA118" i="11" s="1"/>
  <c r="AB118" i="11" s="1"/>
  <c r="Z117" i="11"/>
  <c r="AA117" i="11" s="1"/>
  <c r="AB117" i="11" s="1"/>
  <c r="T117" i="11"/>
  <c r="Z116" i="11"/>
  <c r="AA116" i="11" s="1"/>
  <c r="AB116" i="11" s="1"/>
  <c r="Z115" i="11"/>
  <c r="AA115" i="11" s="1"/>
  <c r="AB115" i="11" s="1"/>
  <c r="Z114" i="11"/>
  <c r="AA114" i="11" s="1"/>
  <c r="AB114" i="11" s="1"/>
  <c r="Z113" i="11"/>
  <c r="AA113" i="11" s="1"/>
  <c r="AB113" i="11" s="1"/>
  <c r="T113" i="11"/>
  <c r="Z112" i="11"/>
  <c r="AA112" i="11" s="1"/>
  <c r="AB112" i="11" s="1"/>
  <c r="Z111" i="11"/>
  <c r="AA111" i="11" s="1"/>
  <c r="AB111" i="11" s="1"/>
  <c r="Z110" i="11"/>
  <c r="AA110" i="11" s="1"/>
  <c r="AB110" i="11" s="1"/>
  <c r="Z109" i="11"/>
  <c r="AA109" i="11" s="1"/>
  <c r="AB109" i="11" s="1"/>
  <c r="Z108" i="11"/>
  <c r="AA108" i="11" s="1"/>
  <c r="AB108" i="11" s="1"/>
  <c r="Z107" i="11"/>
  <c r="AA107" i="11" s="1"/>
  <c r="AB107" i="11" s="1"/>
  <c r="Z106" i="11"/>
  <c r="AA106" i="11" s="1"/>
  <c r="AB106" i="11" s="1"/>
  <c r="U106" i="11"/>
  <c r="Z105" i="11"/>
  <c r="AA105" i="11" s="1"/>
  <c r="AB105" i="11" s="1"/>
  <c r="Z104" i="11"/>
  <c r="AA104" i="11" s="1"/>
  <c r="AB104" i="11" s="1"/>
  <c r="Z103" i="11"/>
  <c r="AA103" i="11" s="1"/>
  <c r="AB103" i="11" s="1"/>
  <c r="Z102" i="11"/>
  <c r="AA102" i="11" s="1"/>
  <c r="AB102" i="11" s="1"/>
  <c r="Z101" i="11"/>
  <c r="AA101" i="11" s="1"/>
  <c r="AB101" i="11" s="1"/>
  <c r="T101" i="11"/>
  <c r="Z100" i="11"/>
  <c r="AA100" i="11" s="1"/>
  <c r="AB100" i="11" s="1"/>
  <c r="Z99" i="11"/>
  <c r="AA99" i="11" s="1"/>
  <c r="AB99" i="11" s="1"/>
  <c r="Z98" i="11"/>
  <c r="AA98" i="11" s="1"/>
  <c r="AB98" i="11" s="1"/>
  <c r="Z97" i="11"/>
  <c r="AA97" i="11" s="1"/>
  <c r="AB97" i="11" s="1"/>
  <c r="T97" i="11"/>
  <c r="Z96" i="11"/>
  <c r="AA96" i="11" s="1"/>
  <c r="AB96" i="11" s="1"/>
  <c r="Z95" i="11"/>
  <c r="AA95" i="11" s="1"/>
  <c r="AB95" i="11" s="1"/>
  <c r="Z94" i="11"/>
  <c r="AA94" i="11" s="1"/>
  <c r="AB94" i="11" s="1"/>
  <c r="Z93" i="11"/>
  <c r="AA93" i="11" s="1"/>
  <c r="AB93" i="11" s="1"/>
  <c r="Z92" i="11"/>
  <c r="AA92" i="11" s="1"/>
  <c r="AB92" i="11" s="1"/>
  <c r="Z91" i="11"/>
  <c r="AA91" i="11" s="1"/>
  <c r="AB91" i="11" s="1"/>
  <c r="T91" i="11"/>
  <c r="Z90" i="11"/>
  <c r="AA90" i="11" s="1"/>
  <c r="AB90" i="11" s="1"/>
  <c r="Z89" i="11"/>
  <c r="AA89" i="11" s="1"/>
  <c r="AB89" i="11" s="1"/>
  <c r="T89" i="11"/>
  <c r="Z88" i="11"/>
  <c r="AA88" i="11" s="1"/>
  <c r="AB88" i="11" s="1"/>
  <c r="Z87" i="11"/>
  <c r="AA87" i="11" s="1"/>
  <c r="AB87" i="11" s="1"/>
  <c r="Z86" i="11"/>
  <c r="AA86" i="11" s="1"/>
  <c r="AB86" i="11" s="1"/>
  <c r="Z85" i="11"/>
  <c r="AA85" i="11" s="1"/>
  <c r="AB85" i="11" s="1"/>
  <c r="T85" i="11"/>
  <c r="Z84" i="11"/>
  <c r="AA84" i="11" s="1"/>
  <c r="AB84" i="11" s="1"/>
  <c r="Z83" i="11"/>
  <c r="AA83" i="11" s="1"/>
  <c r="AB83" i="11" s="1"/>
  <c r="Z82" i="11"/>
  <c r="AA82" i="11" s="1"/>
  <c r="AB82" i="11" s="1"/>
  <c r="Z81" i="11"/>
  <c r="AA81" i="11" s="1"/>
  <c r="AB81" i="11" s="1"/>
  <c r="T81" i="11"/>
  <c r="Z80" i="11"/>
  <c r="AA80" i="11" s="1"/>
  <c r="AB80" i="11" s="1"/>
  <c r="Z79" i="11"/>
  <c r="AA79" i="11" s="1"/>
  <c r="AB79" i="11" s="1"/>
  <c r="Z78" i="11"/>
  <c r="AA78" i="11" s="1"/>
  <c r="AB78" i="11" s="1"/>
  <c r="Z77" i="11"/>
  <c r="AA77" i="11" s="1"/>
  <c r="AB77" i="11" s="1"/>
  <c r="Z76" i="11"/>
  <c r="AA76" i="11" s="1"/>
  <c r="AB76" i="11" s="1"/>
  <c r="Z75" i="11"/>
  <c r="AA75" i="11" s="1"/>
  <c r="AB75" i="11" s="1"/>
  <c r="Z74" i="11"/>
  <c r="AA74" i="11" s="1"/>
  <c r="AB74" i="11" s="1"/>
  <c r="U74" i="11"/>
  <c r="R22" i="11"/>
  <c r="F3" i="9"/>
  <c r="I31" i="11" l="1"/>
  <c r="J31" i="11"/>
  <c r="Y619" i="11"/>
  <c r="AC79" i="11"/>
  <c r="U79" i="11"/>
  <c r="AC87" i="11"/>
  <c r="U87" i="11"/>
  <c r="AC95" i="11"/>
  <c r="U95" i="11"/>
  <c r="AC99" i="11"/>
  <c r="U99" i="11"/>
  <c r="AC103" i="11"/>
  <c r="U103" i="11"/>
  <c r="AC107" i="11"/>
  <c r="U107" i="11"/>
  <c r="AC111" i="11"/>
  <c r="U111" i="11"/>
  <c r="AC115" i="11"/>
  <c r="U115" i="11"/>
  <c r="AC119" i="11"/>
  <c r="U119" i="11"/>
  <c r="AC123" i="11"/>
  <c r="U123" i="11"/>
  <c r="AC127" i="11"/>
  <c r="U127" i="11"/>
  <c r="AC132" i="11"/>
  <c r="U132" i="11"/>
  <c r="AC136" i="11"/>
  <c r="U136" i="11"/>
  <c r="AC140" i="11"/>
  <c r="U140" i="11"/>
  <c r="AC144" i="11"/>
  <c r="U144" i="11"/>
  <c r="AC148" i="11"/>
  <c r="U148" i="11"/>
  <c r="AC152" i="11"/>
  <c r="U152" i="11"/>
  <c r="AC156" i="11"/>
  <c r="U156" i="11"/>
  <c r="AC160" i="11"/>
  <c r="U160" i="11"/>
  <c r="AC164" i="11"/>
  <c r="U164" i="11"/>
  <c r="AC168" i="11"/>
  <c r="U168" i="11"/>
  <c r="AC172" i="11"/>
  <c r="U172" i="11"/>
  <c r="AC176" i="11"/>
  <c r="U176" i="11"/>
  <c r="AC180" i="11"/>
  <c r="U180" i="11"/>
  <c r="AC184" i="11"/>
  <c r="U184" i="11"/>
  <c r="AC188" i="11"/>
  <c r="U188" i="11"/>
  <c r="AC192" i="11"/>
  <c r="U192" i="11"/>
  <c r="AC196" i="11"/>
  <c r="U196" i="11"/>
  <c r="AC200" i="11"/>
  <c r="U200" i="11"/>
  <c r="AC204" i="11"/>
  <c r="U204" i="11"/>
  <c r="AC208" i="11"/>
  <c r="U208" i="11"/>
  <c r="AC213" i="11"/>
  <c r="U213" i="11"/>
  <c r="AC217" i="11"/>
  <c r="U217" i="11"/>
  <c r="AC221" i="11"/>
  <c r="U221" i="11"/>
  <c r="AC225" i="11"/>
  <c r="U225" i="11"/>
  <c r="AC229" i="11"/>
  <c r="U229" i="11"/>
  <c r="AC233" i="11"/>
  <c r="U233" i="11"/>
  <c r="AC237" i="11"/>
  <c r="U237" i="11"/>
  <c r="AC241" i="11"/>
  <c r="U241" i="11"/>
  <c r="AC245" i="11"/>
  <c r="U245" i="11"/>
  <c r="AC249" i="11"/>
  <c r="U249" i="11"/>
  <c r="AC253" i="11"/>
  <c r="U253" i="11"/>
  <c r="AC257" i="11"/>
  <c r="U257" i="11"/>
  <c r="AC261" i="11"/>
  <c r="U261" i="11"/>
  <c r="AC273" i="11"/>
  <c r="U273" i="11"/>
  <c r="AC277" i="11"/>
  <c r="U277" i="11"/>
  <c r="AC289" i="11"/>
  <c r="U289" i="11"/>
  <c r="AC293" i="11"/>
  <c r="U293" i="11"/>
  <c r="AC305" i="11"/>
  <c r="U305" i="11"/>
  <c r="AC309" i="11"/>
  <c r="U309" i="11"/>
  <c r="AC317" i="11"/>
  <c r="U317" i="11"/>
  <c r="AC321" i="11"/>
  <c r="U321" i="11"/>
  <c r="AC325" i="11"/>
  <c r="U325" i="11"/>
  <c r="AC333" i="11"/>
  <c r="U333" i="11"/>
  <c r="AC340" i="11"/>
  <c r="U340" i="11"/>
  <c r="AC348" i="11"/>
  <c r="U348" i="11"/>
  <c r="AC352" i="11"/>
  <c r="U352" i="11"/>
  <c r="AC356" i="11"/>
  <c r="U356" i="11"/>
  <c r="AC360" i="11"/>
  <c r="U360" i="11"/>
  <c r="AC364" i="11"/>
  <c r="U364" i="11"/>
  <c r="AC372" i="11"/>
  <c r="U372" i="11"/>
  <c r="AC376" i="11"/>
  <c r="U376" i="11"/>
  <c r="AC380" i="11"/>
  <c r="U380" i="11"/>
  <c r="AC384" i="11"/>
  <c r="U384" i="11"/>
  <c r="AC388" i="11"/>
  <c r="U388" i="11"/>
  <c r="AC396" i="11"/>
  <c r="U396" i="11"/>
  <c r="AC400" i="11"/>
  <c r="U400" i="11"/>
  <c r="AC404" i="11"/>
  <c r="U404" i="11"/>
  <c r="AC408" i="11"/>
  <c r="U408" i="11"/>
  <c r="AC412" i="11"/>
  <c r="U412" i="11"/>
  <c r="AC416" i="11"/>
  <c r="U416" i="11"/>
  <c r="AC420" i="11"/>
  <c r="U420" i="11"/>
  <c r="AC424" i="11"/>
  <c r="U424" i="11"/>
  <c r="AC428" i="11"/>
  <c r="U428" i="11"/>
  <c r="AC432" i="11"/>
  <c r="U432" i="11"/>
  <c r="AC436" i="11"/>
  <c r="U436" i="11"/>
  <c r="AC440" i="11"/>
  <c r="U440" i="11"/>
  <c r="AC444" i="11"/>
  <c r="U444" i="11"/>
  <c r="AC448" i="11"/>
  <c r="U448" i="11"/>
  <c r="AC452" i="11"/>
  <c r="U452" i="11"/>
  <c r="AC456" i="11"/>
  <c r="U456" i="11"/>
  <c r="AC460" i="11"/>
  <c r="U460" i="11"/>
  <c r="AC464" i="11"/>
  <c r="U464" i="11"/>
  <c r="AC468" i="11"/>
  <c r="U468" i="11"/>
  <c r="AC472" i="11"/>
  <c r="U472" i="11"/>
  <c r="AC476" i="11"/>
  <c r="U476" i="11"/>
  <c r="AC480" i="11"/>
  <c r="U480" i="11"/>
  <c r="AC484" i="11"/>
  <c r="U484" i="11"/>
  <c r="AC488" i="11"/>
  <c r="U488" i="11"/>
  <c r="AC492" i="11"/>
  <c r="U492" i="11"/>
  <c r="AC496" i="11"/>
  <c r="U496" i="11"/>
  <c r="AC500" i="11"/>
  <c r="U500" i="11"/>
  <c r="AC504" i="11"/>
  <c r="U504" i="11"/>
  <c r="AC508" i="11"/>
  <c r="U508" i="11"/>
  <c r="AC512" i="11"/>
  <c r="U512" i="11"/>
  <c r="AC516" i="11"/>
  <c r="U516" i="11"/>
  <c r="AC520" i="11"/>
  <c r="U520" i="11"/>
  <c r="AC524" i="11"/>
  <c r="U524" i="11"/>
  <c r="AC528" i="11"/>
  <c r="U528" i="11"/>
  <c r="AC532" i="11"/>
  <c r="U532" i="11"/>
  <c r="AC536" i="11"/>
  <c r="U536" i="11"/>
  <c r="AC540" i="11"/>
  <c r="U540" i="11"/>
  <c r="AC544" i="11"/>
  <c r="U544" i="11"/>
  <c r="AC548" i="11"/>
  <c r="U548" i="11"/>
  <c r="AC552" i="11"/>
  <c r="U552" i="11"/>
  <c r="AC556" i="11"/>
  <c r="U556" i="11"/>
  <c r="AC560" i="11"/>
  <c r="U560" i="11"/>
  <c r="AC564" i="11"/>
  <c r="U564" i="11"/>
  <c r="AC568" i="11"/>
  <c r="U568" i="11"/>
  <c r="AC572" i="11"/>
  <c r="U572" i="11"/>
  <c r="AC576" i="11"/>
  <c r="U576" i="11"/>
  <c r="AC580" i="11"/>
  <c r="U580" i="11"/>
  <c r="AC584" i="11"/>
  <c r="U584" i="11"/>
  <c r="AC588" i="11"/>
  <c r="U588" i="11"/>
  <c r="AC592" i="11"/>
  <c r="U592" i="11"/>
  <c r="AC596" i="11"/>
  <c r="U596" i="11"/>
  <c r="AC601" i="11"/>
  <c r="U601" i="11"/>
  <c r="AC605" i="11"/>
  <c r="U605" i="11"/>
  <c r="AC609" i="11"/>
  <c r="U609" i="11"/>
  <c r="AC613" i="11"/>
  <c r="U613" i="11"/>
  <c r="AC617" i="11"/>
  <c r="U617" i="11"/>
  <c r="AC622" i="11"/>
  <c r="U622" i="11"/>
  <c r="AC634" i="11"/>
  <c r="U634" i="11"/>
  <c r="AC638" i="11"/>
  <c r="U638" i="11"/>
  <c r="AC642" i="11"/>
  <c r="U642" i="11"/>
  <c r="AC646" i="11"/>
  <c r="U646" i="11"/>
  <c r="AC650" i="11"/>
  <c r="U650" i="11"/>
  <c r="AC654" i="11"/>
  <c r="U654" i="11"/>
  <c r="AC658" i="11"/>
  <c r="U658" i="11"/>
  <c r="AC662" i="11"/>
  <c r="U662" i="11"/>
  <c r="AC666" i="11"/>
  <c r="U666" i="11"/>
  <c r="AC670" i="11"/>
  <c r="U670" i="11"/>
  <c r="AC674" i="11"/>
  <c r="U674" i="11"/>
  <c r="AC678" i="11"/>
  <c r="U678" i="11"/>
  <c r="AC682" i="11"/>
  <c r="U682" i="11"/>
  <c r="AC686" i="11"/>
  <c r="U686" i="11"/>
  <c r="AC690" i="11"/>
  <c r="U690" i="11"/>
  <c r="AC694" i="11"/>
  <c r="U694" i="11"/>
  <c r="AC698" i="11"/>
  <c r="U698" i="11"/>
  <c r="AC702" i="11"/>
  <c r="U702" i="11"/>
  <c r="AC706" i="11"/>
  <c r="U706" i="11"/>
  <c r="AC710" i="11"/>
  <c r="U710" i="11"/>
  <c r="AC714" i="11"/>
  <c r="U714" i="11"/>
  <c r="AC722" i="11"/>
  <c r="U722" i="11"/>
  <c r="AC726" i="11"/>
  <c r="U726" i="11"/>
  <c r="AC730" i="11"/>
  <c r="U730" i="11"/>
  <c r="AC734" i="11"/>
  <c r="U734" i="11"/>
  <c r="AC738" i="11"/>
  <c r="U738" i="11"/>
  <c r="AC742" i="11"/>
  <c r="U742" i="11"/>
  <c r="AC746" i="11"/>
  <c r="U746" i="11"/>
  <c r="AC750" i="11"/>
  <c r="U750" i="11"/>
  <c r="AC754" i="11"/>
  <c r="U754" i="11"/>
  <c r="AC758" i="11"/>
  <c r="U758" i="11"/>
  <c r="AC762" i="11"/>
  <c r="U762" i="11"/>
  <c r="AC766" i="11"/>
  <c r="U766" i="11"/>
  <c r="AC770" i="11"/>
  <c r="U770" i="11"/>
  <c r="AC774" i="11"/>
  <c r="U774" i="11"/>
  <c r="AC778" i="11"/>
  <c r="U778" i="11"/>
  <c r="AC782" i="11"/>
  <c r="U782" i="11"/>
  <c r="AC786" i="11"/>
  <c r="U786" i="11"/>
  <c r="AC790" i="11"/>
  <c r="U790" i="11"/>
  <c r="AC798" i="11"/>
  <c r="U798" i="11"/>
  <c r="AC806" i="11"/>
  <c r="U806" i="11"/>
  <c r="AC814" i="11"/>
  <c r="U814" i="11"/>
  <c r="AC818" i="11"/>
  <c r="U818" i="11"/>
  <c r="AC826" i="11"/>
  <c r="U826" i="11"/>
  <c r="AC834" i="11"/>
  <c r="U834" i="11"/>
  <c r="AC842" i="11"/>
  <c r="U842" i="11"/>
  <c r="AC846" i="11"/>
  <c r="U846" i="11"/>
  <c r="AC850" i="11"/>
  <c r="U850" i="11"/>
  <c r="AC858" i="11"/>
  <c r="U858" i="11"/>
  <c r="AC866" i="11"/>
  <c r="U866" i="11"/>
  <c r="AC870" i="11"/>
  <c r="U870" i="11"/>
  <c r="AC874" i="11"/>
  <c r="U874" i="11"/>
  <c r="AC878" i="11"/>
  <c r="U878" i="11"/>
  <c r="AC882" i="11"/>
  <c r="U882" i="11"/>
  <c r="AC886" i="11"/>
  <c r="U886" i="11"/>
  <c r="AC890" i="11"/>
  <c r="U890" i="11"/>
  <c r="AC894" i="11"/>
  <c r="U894" i="11"/>
  <c r="AC898" i="11"/>
  <c r="U898" i="11"/>
  <c r="AC902" i="11"/>
  <c r="U902" i="11"/>
  <c r="AC906" i="11"/>
  <c r="U906" i="11"/>
  <c r="AC910" i="11"/>
  <c r="U910" i="11"/>
  <c r="AC914" i="11"/>
  <c r="U914" i="11"/>
  <c r="AC918" i="11"/>
  <c r="U918" i="11"/>
  <c r="AC922" i="11"/>
  <c r="U922" i="11"/>
  <c r="AC926" i="11"/>
  <c r="U926" i="11"/>
  <c r="AC930" i="11"/>
  <c r="U930" i="11"/>
  <c r="AC934" i="11"/>
  <c r="U934" i="11"/>
  <c r="AC938" i="11"/>
  <c r="U938" i="11"/>
  <c r="AC942" i="11"/>
  <c r="U942" i="11"/>
  <c r="AC946" i="11"/>
  <c r="U946" i="11"/>
  <c r="AC950" i="11"/>
  <c r="U950" i="11"/>
  <c r="AC954" i="11"/>
  <c r="U954" i="11"/>
  <c r="AC958" i="11"/>
  <c r="U958" i="11"/>
  <c r="AC962" i="11"/>
  <c r="U962" i="11"/>
  <c r="AC966" i="11"/>
  <c r="U966" i="11"/>
  <c r="AC970" i="11"/>
  <c r="U970" i="11"/>
  <c r="AC974" i="11"/>
  <c r="U974" i="11"/>
  <c r="AC978" i="11"/>
  <c r="U978" i="11"/>
  <c r="AC982" i="11"/>
  <c r="U982" i="11"/>
  <c r="AC986" i="11"/>
  <c r="U986" i="11"/>
  <c r="AC994" i="11"/>
  <c r="U994" i="11"/>
  <c r="AC998" i="11"/>
  <c r="U998" i="11"/>
  <c r="AC1002" i="11"/>
  <c r="U1002" i="11"/>
  <c r="AC1006" i="11"/>
  <c r="U1006" i="11"/>
  <c r="AC1010" i="11"/>
  <c r="U1010" i="11"/>
  <c r="AC1014" i="11"/>
  <c r="U1014" i="11"/>
  <c r="AC1018" i="11"/>
  <c r="U1018" i="11"/>
  <c r="AC1022" i="11"/>
  <c r="U1022" i="11"/>
  <c r="AC1026" i="11"/>
  <c r="U1026" i="11"/>
  <c r="AC1030" i="11"/>
  <c r="U1030" i="11"/>
  <c r="AC1034" i="11"/>
  <c r="U1034" i="11"/>
  <c r="AC83" i="11"/>
  <c r="U83" i="11"/>
  <c r="AC91" i="11"/>
  <c r="U91" i="11"/>
  <c r="AC78" i="11"/>
  <c r="U78" i="11"/>
  <c r="AC86" i="11"/>
  <c r="U86" i="11"/>
  <c r="AC94" i="11"/>
  <c r="U94" i="11"/>
  <c r="AC102" i="11"/>
  <c r="U102" i="11"/>
  <c r="AC110" i="11"/>
  <c r="U110" i="11"/>
  <c r="AC114" i="11"/>
  <c r="U114" i="11"/>
  <c r="AC118" i="11"/>
  <c r="U118" i="11"/>
  <c r="AC122" i="11"/>
  <c r="U122" i="11"/>
  <c r="AC126" i="11"/>
  <c r="U126" i="11"/>
  <c r="AC131" i="11"/>
  <c r="U131" i="11"/>
  <c r="AC135" i="11"/>
  <c r="U135" i="11"/>
  <c r="AC139" i="11"/>
  <c r="U139" i="11"/>
  <c r="AC143" i="11"/>
  <c r="U143" i="11"/>
  <c r="AC147" i="11"/>
  <c r="U147" i="11"/>
  <c r="AC151" i="11"/>
  <c r="U151" i="11"/>
  <c r="AC155" i="11"/>
  <c r="U155" i="11"/>
  <c r="AC159" i="11"/>
  <c r="U159" i="11"/>
  <c r="AC163" i="11"/>
  <c r="U163" i="11"/>
  <c r="AC167" i="11"/>
  <c r="U167" i="11"/>
  <c r="AC171" i="11"/>
  <c r="U171" i="11"/>
  <c r="AC175" i="11"/>
  <c r="U175" i="11"/>
  <c r="AC179" i="11"/>
  <c r="U179" i="11"/>
  <c r="AC183" i="11"/>
  <c r="U183" i="11"/>
  <c r="AC187" i="11"/>
  <c r="U187" i="11"/>
  <c r="AC191" i="11"/>
  <c r="U191" i="11"/>
  <c r="AC195" i="11"/>
  <c r="U195" i="11"/>
  <c r="AC199" i="11"/>
  <c r="U199" i="11"/>
  <c r="AC203" i="11"/>
  <c r="U203" i="11"/>
  <c r="AC207" i="11"/>
  <c r="U207" i="11"/>
  <c r="AC211" i="11"/>
  <c r="U211" i="11"/>
  <c r="AC216" i="11"/>
  <c r="U216" i="11"/>
  <c r="AC220" i="11"/>
  <c r="U220" i="11"/>
  <c r="AC224" i="11"/>
  <c r="U224" i="11"/>
  <c r="AC228" i="11"/>
  <c r="U228" i="11"/>
  <c r="AC232" i="11"/>
  <c r="U232" i="11"/>
  <c r="AC236" i="11"/>
  <c r="U236" i="11"/>
  <c r="AC240" i="11"/>
  <c r="U240" i="11"/>
  <c r="AC244" i="11"/>
  <c r="U244" i="11"/>
  <c r="AC248" i="11"/>
  <c r="U248" i="11"/>
  <c r="AC252" i="11"/>
  <c r="U252" i="11"/>
  <c r="AC256" i="11"/>
  <c r="U256" i="11"/>
  <c r="AC260" i="11"/>
  <c r="U260" i="11"/>
  <c r="AC264" i="11"/>
  <c r="U264" i="11"/>
  <c r="AC272" i="11"/>
  <c r="U272" i="11"/>
  <c r="AC276" i="11"/>
  <c r="U276" i="11"/>
  <c r="AC280" i="11"/>
  <c r="U280" i="11"/>
  <c r="AC288" i="11"/>
  <c r="U288" i="11"/>
  <c r="AC292" i="11"/>
  <c r="U292" i="11"/>
  <c r="AC296" i="11"/>
  <c r="U296" i="11"/>
  <c r="AC304" i="11"/>
  <c r="U304" i="11"/>
  <c r="AC308" i="11"/>
  <c r="U308" i="11"/>
  <c r="AC312" i="11"/>
  <c r="U312" i="11"/>
  <c r="AC316" i="11"/>
  <c r="U316" i="11"/>
  <c r="AC320" i="11"/>
  <c r="U320" i="11"/>
  <c r="AC324" i="11"/>
  <c r="U324" i="11"/>
  <c r="AC328" i="11"/>
  <c r="U328" i="11"/>
  <c r="AC332" i="11"/>
  <c r="U332" i="11"/>
  <c r="AC334" i="11"/>
  <c r="AC335" i="11"/>
  <c r="AC336" i="11"/>
  <c r="AC339" i="11"/>
  <c r="U339" i="11"/>
  <c r="AC343" i="11"/>
  <c r="U343" i="11"/>
  <c r="AC347" i="11"/>
  <c r="U347" i="11"/>
  <c r="AC351" i="11"/>
  <c r="U351" i="11"/>
  <c r="AC355" i="11"/>
  <c r="U355" i="11"/>
  <c r="AC359" i="11"/>
  <c r="U359" i="11"/>
  <c r="AC363" i="11"/>
  <c r="U363" i="11"/>
  <c r="AC367" i="11"/>
  <c r="U367" i="11"/>
  <c r="AC371" i="11"/>
  <c r="U371" i="11"/>
  <c r="AC375" i="11"/>
  <c r="U375" i="11"/>
  <c r="AC379" i="11"/>
  <c r="U379" i="11"/>
  <c r="AC383" i="11"/>
  <c r="U383" i="11"/>
  <c r="AC387" i="11"/>
  <c r="U387" i="11"/>
  <c r="AC391" i="11"/>
  <c r="U391" i="11"/>
  <c r="AC395" i="11"/>
  <c r="U395" i="11"/>
  <c r="AC399" i="11"/>
  <c r="U399" i="11"/>
  <c r="AC403" i="11"/>
  <c r="U403" i="11"/>
  <c r="AC407" i="11"/>
  <c r="U407" i="11"/>
  <c r="AC411" i="11"/>
  <c r="U411" i="11"/>
  <c r="AC415" i="11"/>
  <c r="U415" i="11"/>
  <c r="AC419" i="11"/>
  <c r="U419" i="11"/>
  <c r="AC423" i="11"/>
  <c r="U423" i="11"/>
  <c r="AC427" i="11"/>
  <c r="U427" i="11"/>
  <c r="AC431" i="11"/>
  <c r="U431" i="11"/>
  <c r="AC435" i="11"/>
  <c r="U435" i="11"/>
  <c r="AC439" i="11"/>
  <c r="U439" i="11"/>
  <c r="AC443" i="11"/>
  <c r="U443" i="11"/>
  <c r="AC447" i="11"/>
  <c r="U447" i="11"/>
  <c r="AC451" i="11"/>
  <c r="U451" i="11"/>
  <c r="AC455" i="11"/>
  <c r="U455" i="11"/>
  <c r="AC459" i="11"/>
  <c r="U459" i="11"/>
  <c r="AC463" i="11"/>
  <c r="U463" i="11"/>
  <c r="AC467" i="11"/>
  <c r="U467" i="11"/>
  <c r="AC471" i="11"/>
  <c r="U471" i="11"/>
  <c r="AC475" i="11"/>
  <c r="U475" i="11"/>
  <c r="AC479" i="11"/>
  <c r="U479" i="11"/>
  <c r="AC483" i="11"/>
  <c r="U483" i="11"/>
  <c r="AC487" i="11"/>
  <c r="U487" i="11"/>
  <c r="AC491" i="11"/>
  <c r="U491" i="11"/>
  <c r="AC495" i="11"/>
  <c r="U495" i="11"/>
  <c r="AC499" i="11"/>
  <c r="U499" i="11"/>
  <c r="AC503" i="11"/>
  <c r="U503" i="11"/>
  <c r="AC507" i="11"/>
  <c r="U507" i="11"/>
  <c r="AC511" i="11"/>
  <c r="U511" i="11"/>
  <c r="AC515" i="11"/>
  <c r="U515" i="11"/>
  <c r="AC519" i="11"/>
  <c r="U519" i="11"/>
  <c r="AC523" i="11"/>
  <c r="U523" i="11"/>
  <c r="AC527" i="11"/>
  <c r="U527" i="11"/>
  <c r="AC531" i="11"/>
  <c r="U531" i="11"/>
  <c r="AC535" i="11"/>
  <c r="U535" i="11"/>
  <c r="AC539" i="11"/>
  <c r="U539" i="11"/>
  <c r="AC543" i="11"/>
  <c r="U543" i="11"/>
  <c r="AC547" i="11"/>
  <c r="U547" i="11"/>
  <c r="AC551" i="11"/>
  <c r="U551" i="11"/>
  <c r="AC555" i="11"/>
  <c r="U555" i="11"/>
  <c r="AC559" i="11"/>
  <c r="U559" i="11"/>
  <c r="AC563" i="11"/>
  <c r="U563" i="11"/>
  <c r="AC567" i="11"/>
  <c r="U567" i="11"/>
  <c r="AC571" i="11"/>
  <c r="U571" i="11"/>
  <c r="AC575" i="11"/>
  <c r="U575" i="11"/>
  <c r="AC579" i="11"/>
  <c r="U579" i="11"/>
  <c r="AC583" i="11"/>
  <c r="U583" i="11"/>
  <c r="AC587" i="11"/>
  <c r="U587" i="11"/>
  <c r="AC591" i="11"/>
  <c r="U591" i="11"/>
  <c r="AC595" i="11"/>
  <c r="U595" i="11"/>
  <c r="AC600" i="11"/>
  <c r="U600" i="11"/>
  <c r="AC604" i="11"/>
  <c r="U604" i="11"/>
  <c r="AC608" i="11"/>
  <c r="U608" i="11"/>
  <c r="AC612" i="11"/>
  <c r="U612" i="11"/>
  <c r="AC616" i="11"/>
  <c r="U616" i="11"/>
  <c r="AC621" i="11"/>
  <c r="U621" i="11"/>
  <c r="AC625" i="11"/>
  <c r="U625" i="11"/>
  <c r="AC629" i="11"/>
  <c r="U629" i="11"/>
  <c r="AC633" i="11"/>
  <c r="U633" i="11"/>
  <c r="AC637" i="11"/>
  <c r="U637" i="11"/>
  <c r="AC641" i="11"/>
  <c r="U641" i="11"/>
  <c r="AC649" i="11"/>
  <c r="U649" i="11"/>
  <c r="AC653" i="11"/>
  <c r="U653" i="11"/>
  <c r="AC657" i="11"/>
  <c r="U657" i="11"/>
  <c r="AC665" i="11"/>
  <c r="U665" i="11"/>
  <c r="AC669" i="11"/>
  <c r="U669" i="11"/>
  <c r="AC673" i="11"/>
  <c r="U673" i="11"/>
  <c r="AC717" i="11"/>
  <c r="U717" i="11"/>
  <c r="AC721" i="11"/>
  <c r="U721" i="11"/>
  <c r="AC725" i="11"/>
  <c r="U725" i="11"/>
  <c r="AC729" i="11"/>
  <c r="U729" i="11"/>
  <c r="AC733" i="11"/>
  <c r="U733" i="11"/>
  <c r="AC737" i="11"/>
  <c r="U737" i="11"/>
  <c r="AC741" i="11"/>
  <c r="U741" i="11"/>
  <c r="AC745" i="11"/>
  <c r="U745" i="11"/>
  <c r="AC749" i="11"/>
  <c r="U749" i="11"/>
  <c r="AC753" i="11"/>
  <c r="U753" i="11"/>
  <c r="AC757" i="11"/>
  <c r="U757" i="11"/>
  <c r="AC761" i="11"/>
  <c r="U761" i="11"/>
  <c r="AC765" i="11"/>
  <c r="U765" i="11"/>
  <c r="AC769" i="11"/>
  <c r="U769" i="11"/>
  <c r="AC773" i="11"/>
  <c r="U773" i="11"/>
  <c r="AC777" i="11"/>
  <c r="U777" i="11"/>
  <c r="AC781" i="11"/>
  <c r="U781" i="11"/>
  <c r="AC785" i="11"/>
  <c r="U785" i="11"/>
  <c r="AC789" i="11"/>
  <c r="U789" i="11"/>
  <c r="AC793" i="11"/>
  <c r="U793" i="11"/>
  <c r="AC797" i="11"/>
  <c r="U797" i="11"/>
  <c r="AC801" i="11"/>
  <c r="U801" i="11"/>
  <c r="AC805" i="11"/>
  <c r="U805" i="11"/>
  <c r="AC809" i="11"/>
  <c r="U809" i="11"/>
  <c r="AC813" i="11"/>
  <c r="U813" i="11"/>
  <c r="AC817" i="11"/>
  <c r="U817" i="11"/>
  <c r="AC821" i="11"/>
  <c r="U821" i="11"/>
  <c r="AC825" i="11"/>
  <c r="U825" i="11"/>
  <c r="AC829" i="11"/>
  <c r="U829" i="11"/>
  <c r="AC833" i="11"/>
  <c r="U833" i="11"/>
  <c r="AC837" i="11"/>
  <c r="U837" i="11"/>
  <c r="AC841" i="11"/>
  <c r="U841" i="11"/>
  <c r="AC845" i="11"/>
  <c r="U845" i="11"/>
  <c r="AC849" i="11"/>
  <c r="U849" i="11"/>
  <c r="AC853" i="11"/>
  <c r="U853" i="11"/>
  <c r="AC857" i="11"/>
  <c r="U857" i="11"/>
  <c r="AC861" i="11"/>
  <c r="U861" i="11"/>
  <c r="AC865" i="11"/>
  <c r="U865" i="11"/>
  <c r="AC869" i="11"/>
  <c r="U869" i="11"/>
  <c r="AC873" i="11"/>
  <c r="U873" i="11"/>
  <c r="AC877" i="11"/>
  <c r="U877" i="11"/>
  <c r="AC881" i="11"/>
  <c r="U881" i="11"/>
  <c r="AC885" i="11"/>
  <c r="U885" i="11"/>
  <c r="AC889" i="11"/>
  <c r="U889" i="11"/>
  <c r="AC893" i="11"/>
  <c r="U893" i="11"/>
  <c r="AC897" i="11"/>
  <c r="U897" i="11"/>
  <c r="AC901" i="11"/>
  <c r="U901" i="11"/>
  <c r="AC905" i="11"/>
  <c r="U905" i="11"/>
  <c r="AC913" i="11"/>
  <c r="U913" i="11"/>
  <c r="AC917" i="11"/>
  <c r="U917" i="11"/>
  <c r="AC921" i="11"/>
  <c r="U921" i="11"/>
  <c r="AC925" i="11"/>
  <c r="U925" i="11"/>
  <c r="AC929" i="11"/>
  <c r="U929" i="11"/>
  <c r="AC933" i="11"/>
  <c r="U933" i="11"/>
  <c r="AC937" i="11"/>
  <c r="U937" i="11"/>
  <c r="AC945" i="11"/>
  <c r="U945" i="11"/>
  <c r="AC949" i="11"/>
  <c r="U949" i="11"/>
  <c r="AC953" i="11"/>
  <c r="U953" i="11"/>
  <c r="AC957" i="11"/>
  <c r="U957" i="11"/>
  <c r="AC961" i="11"/>
  <c r="U961" i="11"/>
  <c r="AC965" i="11"/>
  <c r="U965" i="11"/>
  <c r="AC969" i="11"/>
  <c r="U969" i="11"/>
  <c r="AC973" i="11"/>
  <c r="U973" i="11"/>
  <c r="AC977" i="11"/>
  <c r="U977" i="11"/>
  <c r="AC981" i="11"/>
  <c r="U981" i="11"/>
  <c r="AC985" i="11"/>
  <c r="U985" i="11"/>
  <c r="AC989" i="11"/>
  <c r="U989" i="11"/>
  <c r="AC993" i="11"/>
  <c r="U993" i="11"/>
  <c r="AC997" i="11"/>
  <c r="U997" i="11"/>
  <c r="AC1001" i="11"/>
  <c r="U1001" i="11"/>
  <c r="AC1005" i="11"/>
  <c r="U1005" i="11"/>
  <c r="AC1009" i="11"/>
  <c r="U1009" i="11"/>
  <c r="AC1013" i="11"/>
  <c r="U1013" i="11"/>
  <c r="AC1017" i="11"/>
  <c r="U1017" i="11"/>
  <c r="AC1021" i="11"/>
  <c r="U1021" i="11"/>
  <c r="AC1025" i="11"/>
  <c r="U1025" i="11"/>
  <c r="AC1029" i="11"/>
  <c r="U1029" i="11"/>
  <c r="AC1033" i="11"/>
  <c r="U1033" i="11"/>
  <c r="AC75" i="11"/>
  <c r="U75" i="11"/>
  <c r="AC82" i="11"/>
  <c r="U82" i="11"/>
  <c r="AC90" i="11"/>
  <c r="U90" i="11"/>
  <c r="AC98" i="11"/>
  <c r="U98" i="11"/>
  <c r="AC77" i="11"/>
  <c r="U77" i="11"/>
  <c r="AC81" i="11"/>
  <c r="U81" i="11"/>
  <c r="AC85" i="11"/>
  <c r="U85" i="11"/>
  <c r="AC89" i="11"/>
  <c r="U89" i="11"/>
  <c r="AC93" i="11"/>
  <c r="U93" i="11"/>
  <c r="AC97" i="11"/>
  <c r="U97" i="11"/>
  <c r="AC101" i="11"/>
  <c r="U101" i="11"/>
  <c r="AC105" i="11"/>
  <c r="U105" i="11"/>
  <c r="AC109" i="11"/>
  <c r="U109" i="11"/>
  <c r="AC113" i="11"/>
  <c r="U113" i="11"/>
  <c r="AC117" i="11"/>
  <c r="U117" i="11"/>
  <c r="AC121" i="11"/>
  <c r="U121" i="11"/>
  <c r="AC125" i="11"/>
  <c r="U125" i="11"/>
  <c r="AC129" i="11"/>
  <c r="U129" i="11"/>
  <c r="AC134" i="11"/>
  <c r="U134" i="11"/>
  <c r="AC142" i="11"/>
  <c r="U142" i="11"/>
  <c r="AC146" i="11"/>
  <c r="U146" i="11"/>
  <c r="AC150" i="11"/>
  <c r="U150" i="11"/>
  <c r="AC154" i="11"/>
  <c r="U154" i="11"/>
  <c r="AC158" i="11"/>
  <c r="U158" i="11"/>
  <c r="AC162" i="11"/>
  <c r="U162" i="11"/>
  <c r="AC166" i="11"/>
  <c r="U166" i="11"/>
  <c r="AC174" i="11"/>
  <c r="U174" i="11"/>
  <c r="AC178" i="11"/>
  <c r="U178" i="11"/>
  <c r="AC182" i="11"/>
  <c r="U182" i="11"/>
  <c r="AC186" i="11"/>
  <c r="U186" i="11"/>
  <c r="AC190" i="11"/>
  <c r="U190" i="11"/>
  <c r="AC194" i="11"/>
  <c r="U194" i="11"/>
  <c r="AC198" i="11"/>
  <c r="U198" i="11"/>
  <c r="AC206" i="11"/>
  <c r="U206" i="11"/>
  <c r="AC210" i="11"/>
  <c r="U210" i="11"/>
  <c r="AC212" i="11"/>
  <c r="AC215" i="11"/>
  <c r="U215" i="11"/>
  <c r="AC219" i="11"/>
  <c r="U219" i="11"/>
  <c r="AC223" i="11"/>
  <c r="U223" i="11"/>
  <c r="AC227" i="11"/>
  <c r="U227" i="11"/>
  <c r="AC231" i="11"/>
  <c r="U231" i="11"/>
  <c r="AC235" i="11"/>
  <c r="U235" i="11"/>
  <c r="AC239" i="11"/>
  <c r="U239" i="11"/>
  <c r="AC243" i="11"/>
  <c r="U243" i="11"/>
  <c r="AC247" i="11"/>
  <c r="U247" i="11"/>
  <c r="AC251" i="11"/>
  <c r="U251" i="11"/>
  <c r="AC255" i="11"/>
  <c r="U255" i="11"/>
  <c r="AC259" i="11"/>
  <c r="U259" i="11"/>
  <c r="AC263" i="11"/>
  <c r="U263" i="11"/>
  <c r="AC267" i="11"/>
  <c r="U267" i="11"/>
  <c r="AC271" i="11"/>
  <c r="U271" i="11"/>
  <c r="AC275" i="11"/>
  <c r="U275" i="11"/>
  <c r="AC279" i="11"/>
  <c r="U279" i="11"/>
  <c r="AC283" i="11"/>
  <c r="U283" i="11"/>
  <c r="AC287" i="11"/>
  <c r="U287" i="11"/>
  <c r="AC291" i="11"/>
  <c r="U291" i="11"/>
  <c r="AC295" i="11"/>
  <c r="U295" i="11"/>
  <c r="AC299" i="11"/>
  <c r="U299" i="11"/>
  <c r="AC303" i="11"/>
  <c r="U303" i="11"/>
  <c r="AC307" i="11"/>
  <c r="U307" i="11"/>
  <c r="AC311" i="11"/>
  <c r="U311" i="11"/>
  <c r="AC315" i="11"/>
  <c r="U315" i="11"/>
  <c r="AC319" i="11"/>
  <c r="U319" i="11"/>
  <c r="AC323" i="11"/>
  <c r="U323" i="11"/>
  <c r="AC327" i="11"/>
  <c r="U327" i="11"/>
  <c r="AC331" i="11"/>
  <c r="U331" i="11"/>
  <c r="AC338" i="11"/>
  <c r="U338" i="11"/>
  <c r="AC342" i="11"/>
  <c r="U342" i="11"/>
  <c r="AC346" i="11"/>
  <c r="U346" i="11"/>
  <c r="AC350" i="11"/>
  <c r="U350" i="11"/>
  <c r="AC354" i="11"/>
  <c r="U354" i="11"/>
  <c r="AC358" i="11"/>
  <c r="U358" i="11"/>
  <c r="AC362" i="11"/>
  <c r="U362" i="11"/>
  <c r="AC366" i="11"/>
  <c r="U366" i="11"/>
  <c r="AC370" i="11"/>
  <c r="U370" i="11"/>
  <c r="AC374" i="11"/>
  <c r="U374" i="11"/>
  <c r="AC378" i="11"/>
  <c r="U378" i="11"/>
  <c r="AC382" i="11"/>
  <c r="U382" i="11"/>
  <c r="AC386" i="11"/>
  <c r="U386" i="11"/>
  <c r="AC390" i="11"/>
  <c r="U390" i="11"/>
  <c r="AC394" i="11"/>
  <c r="U394" i="11"/>
  <c r="AC398" i="11"/>
  <c r="U398" i="11"/>
  <c r="AC402" i="11"/>
  <c r="U402" i="11"/>
  <c r="AC406" i="11"/>
  <c r="U406" i="11"/>
  <c r="AC410" i="11"/>
  <c r="U410" i="11"/>
  <c r="AC414" i="11"/>
  <c r="U414" i="11"/>
  <c r="AC418" i="11"/>
  <c r="U418" i="11"/>
  <c r="AC422" i="11"/>
  <c r="U422" i="11"/>
  <c r="AC426" i="11"/>
  <c r="U426" i="11"/>
  <c r="AC430" i="11"/>
  <c r="U430" i="11"/>
  <c r="AC434" i="11"/>
  <c r="U434" i="11"/>
  <c r="AC438" i="11"/>
  <c r="U438" i="11"/>
  <c r="AC442" i="11"/>
  <c r="U442" i="11"/>
  <c r="AC446" i="11"/>
  <c r="U446" i="11"/>
  <c r="AC450" i="11"/>
  <c r="U450" i="11"/>
  <c r="AC454" i="11"/>
  <c r="U454" i="11"/>
  <c r="AC458" i="11"/>
  <c r="U458" i="11"/>
  <c r="AC462" i="11"/>
  <c r="U462" i="11"/>
  <c r="AC466" i="11"/>
  <c r="U466" i="11"/>
  <c r="AC470" i="11"/>
  <c r="U470" i="11"/>
  <c r="AC474" i="11"/>
  <c r="U474" i="11"/>
  <c r="AC478" i="11"/>
  <c r="U478" i="11"/>
  <c r="AC482" i="11"/>
  <c r="U482" i="11"/>
  <c r="AC486" i="11"/>
  <c r="U486" i="11"/>
  <c r="AC490" i="11"/>
  <c r="U490" i="11"/>
  <c r="AC494" i="11"/>
  <c r="U494" i="11"/>
  <c r="AC498" i="11"/>
  <c r="U498" i="11"/>
  <c r="AC502" i="11"/>
  <c r="U502" i="11"/>
  <c r="AC506" i="11"/>
  <c r="U506" i="11"/>
  <c r="AC510" i="11"/>
  <c r="U510" i="11"/>
  <c r="AC518" i="11"/>
  <c r="U518" i="11"/>
  <c r="AC522" i="11"/>
  <c r="U522" i="11"/>
  <c r="AC530" i="11"/>
  <c r="U530" i="11"/>
  <c r="AC534" i="11"/>
  <c r="U534" i="11"/>
  <c r="AC538" i="11"/>
  <c r="U538" i="11"/>
  <c r="AC542" i="11"/>
  <c r="U542" i="11"/>
  <c r="AC546" i="11"/>
  <c r="U546" i="11"/>
  <c r="AC566" i="11"/>
  <c r="U566" i="11"/>
  <c r="AC570" i="11"/>
  <c r="U570" i="11"/>
  <c r="AC574" i="11"/>
  <c r="U574" i="11"/>
  <c r="AC578" i="11"/>
  <c r="U578" i="11"/>
  <c r="AC582" i="11"/>
  <c r="U582" i="11"/>
  <c r="AC586" i="11"/>
  <c r="U586" i="11"/>
  <c r="AC590" i="11"/>
  <c r="U590" i="11"/>
  <c r="AC598" i="11"/>
  <c r="U598" i="11"/>
  <c r="AC603" i="11"/>
  <c r="U603" i="11"/>
  <c r="AC607" i="11"/>
  <c r="U607" i="11"/>
  <c r="AC615" i="11"/>
  <c r="U615" i="11"/>
  <c r="AC619" i="11"/>
  <c r="U619" i="11"/>
  <c r="AC620" i="11"/>
  <c r="U620" i="11"/>
  <c r="AC624" i="11"/>
  <c r="U624" i="11"/>
  <c r="AC628" i="11"/>
  <c r="U628" i="11"/>
  <c r="AC632" i="11"/>
  <c r="U632" i="11"/>
  <c r="AC636" i="11"/>
  <c r="U636" i="11"/>
  <c r="AC640" i="11"/>
  <c r="U640" i="11"/>
  <c r="AC648" i="11"/>
  <c r="U648" i="11"/>
  <c r="AC652" i="11"/>
  <c r="U652" i="11"/>
  <c r="AC656" i="11"/>
  <c r="U656" i="11"/>
  <c r="AC664" i="11"/>
  <c r="U664" i="11"/>
  <c r="AC668" i="11"/>
  <c r="U668" i="11"/>
  <c r="AC672" i="11"/>
  <c r="U672" i="11"/>
  <c r="AC716" i="11"/>
  <c r="U716" i="11"/>
  <c r="AC720" i="11"/>
  <c r="U720" i="11"/>
  <c r="AC724" i="11"/>
  <c r="U724" i="11"/>
  <c r="AC728" i="11"/>
  <c r="U728" i="11"/>
  <c r="AC732" i="11"/>
  <c r="U732" i="11"/>
  <c r="AC736" i="11"/>
  <c r="U736" i="11"/>
  <c r="AC740" i="11"/>
  <c r="U740" i="11"/>
  <c r="AC744" i="11"/>
  <c r="U744" i="11"/>
  <c r="AC748" i="11"/>
  <c r="U748" i="11"/>
  <c r="AC752" i="11"/>
  <c r="U752" i="11"/>
  <c r="AC756" i="11"/>
  <c r="U756" i="11"/>
  <c r="AC760" i="11"/>
  <c r="U760" i="11"/>
  <c r="AC764" i="11"/>
  <c r="U764" i="11"/>
  <c r="AC768" i="11"/>
  <c r="U768" i="11"/>
  <c r="AC772" i="11"/>
  <c r="U772" i="11"/>
  <c r="AC776" i="11"/>
  <c r="U776" i="11"/>
  <c r="AC780" i="11"/>
  <c r="U780" i="11"/>
  <c r="AC784" i="11"/>
  <c r="U784" i="11"/>
  <c r="AC796" i="11"/>
  <c r="U796" i="11"/>
  <c r="AC800" i="11"/>
  <c r="U800" i="11"/>
  <c r="AC804" i="11"/>
  <c r="U804" i="11"/>
  <c r="AC808" i="11"/>
  <c r="U808" i="11"/>
  <c r="AC812" i="11"/>
  <c r="U812" i="11"/>
  <c r="AC816" i="11"/>
  <c r="U816" i="11"/>
  <c r="AC820" i="11"/>
  <c r="U820" i="11"/>
  <c r="AC824" i="11"/>
  <c r="U824" i="11"/>
  <c r="AC828" i="11"/>
  <c r="U828" i="11"/>
  <c r="AC832" i="11"/>
  <c r="U832" i="11"/>
  <c r="AC836" i="11"/>
  <c r="U836" i="11"/>
  <c r="AC840" i="11"/>
  <c r="U840" i="11"/>
  <c r="AC844" i="11"/>
  <c r="U844" i="11"/>
  <c r="AC848" i="11"/>
  <c r="U848" i="11"/>
  <c r="AC852" i="11"/>
  <c r="U852" i="11"/>
  <c r="AC856" i="11"/>
  <c r="U856" i="11"/>
  <c r="AC860" i="11"/>
  <c r="U860" i="11"/>
  <c r="AC864" i="11"/>
  <c r="U864" i="11"/>
  <c r="AC868" i="11"/>
  <c r="U868" i="11"/>
  <c r="AC872" i="11"/>
  <c r="U872" i="11"/>
  <c r="AC876" i="11"/>
  <c r="U876" i="11"/>
  <c r="AC880" i="11"/>
  <c r="U880" i="11"/>
  <c r="AC884" i="11"/>
  <c r="U884" i="11"/>
  <c r="AC888" i="11"/>
  <c r="U888" i="11"/>
  <c r="AC892" i="11"/>
  <c r="U892" i="11"/>
  <c r="AC896" i="11"/>
  <c r="U896" i="11"/>
  <c r="AC900" i="11"/>
  <c r="U900" i="11"/>
  <c r="AC904" i="11"/>
  <c r="U904" i="11"/>
  <c r="AC908" i="11"/>
  <c r="U908" i="11"/>
  <c r="AC912" i="11"/>
  <c r="U912" i="11"/>
  <c r="AC916" i="11"/>
  <c r="U916" i="11"/>
  <c r="AC920" i="11"/>
  <c r="U920" i="11"/>
  <c r="AC928" i="11"/>
  <c r="U928" i="11"/>
  <c r="AC936" i="11"/>
  <c r="U936" i="11"/>
  <c r="AC940" i="11"/>
  <c r="U940" i="11"/>
  <c r="AC944" i="11"/>
  <c r="U944" i="11"/>
  <c r="AC948" i="11"/>
  <c r="U948" i="11"/>
  <c r="AC952" i="11"/>
  <c r="U952" i="11"/>
  <c r="AC956" i="11"/>
  <c r="U956" i="11"/>
  <c r="AC960" i="11"/>
  <c r="U960" i="11"/>
  <c r="AC964" i="11"/>
  <c r="U964" i="11"/>
  <c r="AC968" i="11"/>
  <c r="U968" i="11"/>
  <c r="AC972" i="11"/>
  <c r="U972" i="11"/>
  <c r="AC976" i="11"/>
  <c r="U976" i="11"/>
  <c r="AC980" i="11"/>
  <c r="U980" i="11"/>
  <c r="AC984" i="11"/>
  <c r="U984" i="11"/>
  <c r="AC988" i="11"/>
  <c r="U988" i="11"/>
  <c r="AC992" i="11"/>
  <c r="U992" i="11"/>
  <c r="AC996" i="11"/>
  <c r="U996" i="11"/>
  <c r="AC1000" i="11"/>
  <c r="U1000" i="11"/>
  <c r="AC1004" i="11"/>
  <c r="U1004" i="11"/>
  <c r="AC1008" i="11"/>
  <c r="U1008" i="11"/>
  <c r="AC1012" i="11"/>
  <c r="U1012" i="11"/>
  <c r="AC1016" i="11"/>
  <c r="U1016" i="11"/>
  <c r="AC1020" i="11"/>
  <c r="U1020" i="11"/>
  <c r="AC1024" i="11"/>
  <c r="U1024" i="11"/>
  <c r="AC1028" i="11"/>
  <c r="U1028" i="11"/>
  <c r="AC1032" i="11"/>
  <c r="U1032" i="11"/>
  <c r="AC76" i="11"/>
  <c r="U76" i="11"/>
  <c r="AC80" i="11"/>
  <c r="U80" i="11"/>
  <c r="AC84" i="11"/>
  <c r="U84" i="11"/>
  <c r="AC88" i="11"/>
  <c r="U88" i="11"/>
  <c r="AC92" i="11"/>
  <c r="U92" i="11"/>
  <c r="AC96" i="11"/>
  <c r="U96" i="11"/>
  <c r="AC100" i="11"/>
  <c r="U100" i="11"/>
  <c r="AC104" i="11"/>
  <c r="U104" i="11"/>
  <c r="AC108" i="11"/>
  <c r="U108" i="11"/>
  <c r="AC112" i="11"/>
  <c r="U112" i="11"/>
  <c r="AC116" i="11"/>
  <c r="U116" i="11"/>
  <c r="AC120" i="11"/>
  <c r="U120" i="11"/>
  <c r="AC124" i="11"/>
  <c r="U124" i="11"/>
  <c r="AC128" i="11"/>
  <c r="U128" i="11"/>
  <c r="AC130" i="11"/>
  <c r="AC133" i="11"/>
  <c r="U133" i="11"/>
  <c r="AC137" i="11"/>
  <c r="U137" i="11"/>
  <c r="AC141" i="11"/>
  <c r="U141" i="11"/>
  <c r="AC145" i="11"/>
  <c r="U145" i="11"/>
  <c r="AC149" i="11"/>
  <c r="U149" i="11"/>
  <c r="AC153" i="11"/>
  <c r="U153" i="11"/>
  <c r="AC157" i="11"/>
  <c r="U157" i="11"/>
  <c r="AC161" i="11"/>
  <c r="U161" i="11"/>
  <c r="AC165" i="11"/>
  <c r="U165" i="11"/>
  <c r="AC169" i="11"/>
  <c r="U169" i="11"/>
  <c r="AC173" i="11"/>
  <c r="U173" i="11"/>
  <c r="AC177" i="11"/>
  <c r="U177" i="11"/>
  <c r="AC181" i="11"/>
  <c r="U181" i="11"/>
  <c r="AC185" i="11"/>
  <c r="U185" i="11"/>
  <c r="AC189" i="11"/>
  <c r="U189" i="11"/>
  <c r="AC193" i="11"/>
  <c r="U193" i="11"/>
  <c r="AC197" i="11"/>
  <c r="U197" i="11"/>
  <c r="AC201" i="11"/>
  <c r="U201" i="11"/>
  <c r="AC205" i="11"/>
  <c r="U205" i="11"/>
  <c r="AC209" i="11"/>
  <c r="U209" i="11"/>
  <c r="AC214" i="11"/>
  <c r="U214" i="11"/>
  <c r="AC218" i="11"/>
  <c r="U218" i="11"/>
  <c r="AC222" i="11"/>
  <c r="U222" i="11"/>
  <c r="AC226" i="11"/>
  <c r="U226" i="11"/>
  <c r="AC230" i="11"/>
  <c r="U230" i="11"/>
  <c r="AC234" i="11"/>
  <c r="U234" i="11"/>
  <c r="AC238" i="11"/>
  <c r="U238" i="11"/>
  <c r="AC242" i="11"/>
  <c r="U242" i="11"/>
  <c r="AC246" i="11"/>
  <c r="U246" i="11"/>
  <c r="AC250" i="11"/>
  <c r="U250" i="11"/>
  <c r="AC254" i="11"/>
  <c r="U254" i="11"/>
  <c r="AC258" i="11"/>
  <c r="U258" i="11"/>
  <c r="AC262" i="11"/>
  <c r="U262" i="11"/>
  <c r="AC266" i="11"/>
  <c r="U266" i="11"/>
  <c r="AC270" i="11"/>
  <c r="U270" i="11"/>
  <c r="AC274" i="11"/>
  <c r="U274" i="11"/>
  <c r="AC278" i="11"/>
  <c r="U278" i="11"/>
  <c r="AC282" i="11"/>
  <c r="U282" i="11"/>
  <c r="AC286" i="11"/>
  <c r="U286" i="11"/>
  <c r="AC290" i="11"/>
  <c r="U290" i="11"/>
  <c r="AC294" i="11"/>
  <c r="U294" i="11"/>
  <c r="AC298" i="11"/>
  <c r="U298" i="11"/>
  <c r="AC302" i="11"/>
  <c r="U302" i="11"/>
  <c r="AC306" i="11"/>
  <c r="U306" i="11"/>
  <c r="AC310" i="11"/>
  <c r="U310" i="11"/>
  <c r="AC314" i="11"/>
  <c r="U314" i="11"/>
  <c r="AC318" i="11"/>
  <c r="U318" i="11"/>
  <c r="AC322" i="11"/>
  <c r="U322" i="11"/>
  <c r="AC326" i="11"/>
  <c r="U326" i="11"/>
  <c r="AC330" i="11"/>
  <c r="U330" i="11"/>
  <c r="AC337" i="11"/>
  <c r="U337" i="11"/>
  <c r="AC341" i="11"/>
  <c r="U341" i="11"/>
  <c r="AC349" i="11"/>
  <c r="U349" i="11"/>
  <c r="AC353" i="11"/>
  <c r="U353" i="11"/>
  <c r="AC393" i="11"/>
  <c r="U393" i="11"/>
  <c r="AC409" i="11"/>
  <c r="U409" i="11"/>
  <c r="AC421" i="11"/>
  <c r="U421" i="11"/>
  <c r="AC429" i="11"/>
  <c r="U429" i="11"/>
  <c r="AC437" i="11"/>
  <c r="U437" i="11"/>
  <c r="AC441" i="11"/>
  <c r="U441" i="11"/>
  <c r="AC453" i="11"/>
  <c r="U453" i="11"/>
  <c r="AC457" i="11"/>
  <c r="U457" i="11"/>
  <c r="AC465" i="11"/>
  <c r="U465" i="11"/>
  <c r="AC469" i="11"/>
  <c r="U469" i="11"/>
  <c r="AC473" i="11"/>
  <c r="U473" i="11"/>
  <c r="AC477" i="11"/>
  <c r="U477" i="11"/>
  <c r="AC481" i="11"/>
  <c r="U481" i="11"/>
  <c r="AC485" i="11"/>
  <c r="U485" i="11"/>
  <c r="AC489" i="11"/>
  <c r="U489" i="11"/>
  <c r="AC493" i="11"/>
  <c r="U493" i="11"/>
  <c r="AC497" i="11"/>
  <c r="U497" i="11"/>
  <c r="AC501" i="11"/>
  <c r="U501" i="11"/>
  <c r="AC505" i="11"/>
  <c r="U505" i="11"/>
  <c r="AC521" i="11"/>
  <c r="U521" i="11"/>
  <c r="AC529" i="11"/>
  <c r="U529" i="11"/>
  <c r="AC537" i="11"/>
  <c r="U537" i="11"/>
  <c r="AC541" i="11"/>
  <c r="U541" i="11"/>
  <c r="AC545" i="11"/>
  <c r="U545" i="11"/>
  <c r="AC565" i="11"/>
  <c r="U565" i="11"/>
  <c r="AC569" i="11"/>
  <c r="U569" i="11"/>
  <c r="AC573" i="11"/>
  <c r="U573" i="11"/>
  <c r="AC577" i="11"/>
  <c r="U577" i="11"/>
  <c r="AC581" i="11"/>
  <c r="U581" i="11"/>
  <c r="AC585" i="11"/>
  <c r="U585" i="11"/>
  <c r="AC589" i="11"/>
  <c r="U589" i="11"/>
  <c r="AC597" i="11"/>
  <c r="U597" i="11"/>
  <c r="AC599" i="11"/>
  <c r="AC602" i="11"/>
  <c r="U602" i="11"/>
  <c r="AC606" i="11"/>
  <c r="U606" i="11"/>
  <c r="AC614" i="11"/>
  <c r="U614" i="11"/>
  <c r="AC618" i="11"/>
  <c r="U618" i="11"/>
  <c r="AC623" i="11"/>
  <c r="U623" i="11"/>
  <c r="AC627" i="11"/>
  <c r="U627" i="11"/>
  <c r="AC631" i="11"/>
  <c r="U631" i="11"/>
  <c r="AC635" i="11"/>
  <c r="U635" i="11"/>
  <c r="AC639" i="11"/>
  <c r="U639" i="11"/>
  <c r="AC643" i="11"/>
  <c r="U643" i="11"/>
  <c r="AC647" i="11"/>
  <c r="U647" i="11"/>
  <c r="AC651" i="11"/>
  <c r="U651" i="11"/>
  <c r="AC655" i="11"/>
  <c r="U655" i="11"/>
  <c r="AC659" i="11"/>
  <c r="U659" i="11"/>
  <c r="AC663" i="11"/>
  <c r="U663" i="11"/>
  <c r="AC667" i="11"/>
  <c r="U667" i="11"/>
  <c r="AC671" i="11"/>
  <c r="U671" i="11"/>
  <c r="AC675" i="11"/>
  <c r="U675" i="11"/>
  <c r="AC679" i="11"/>
  <c r="U679" i="11"/>
  <c r="AC683" i="11"/>
  <c r="U683" i="11"/>
  <c r="AC687" i="11"/>
  <c r="U687" i="11"/>
  <c r="AC691" i="11"/>
  <c r="U691" i="11"/>
  <c r="AC695" i="11"/>
  <c r="U695" i="11"/>
  <c r="AC699" i="11"/>
  <c r="U699" i="11"/>
  <c r="AC703" i="11"/>
  <c r="U703" i="11"/>
  <c r="AC707" i="11"/>
  <c r="U707" i="11"/>
  <c r="AC711" i="11"/>
  <c r="U711" i="11"/>
  <c r="AC715" i="11"/>
  <c r="U715" i="11"/>
  <c r="AC719" i="11"/>
  <c r="U719" i="11"/>
  <c r="AC723" i="11"/>
  <c r="U723" i="11"/>
  <c r="AC727" i="11"/>
  <c r="U727" i="11"/>
  <c r="AC731" i="11"/>
  <c r="U731" i="11"/>
  <c r="AC735" i="11"/>
  <c r="U735" i="11"/>
  <c r="AC739" i="11"/>
  <c r="U739" i="11"/>
  <c r="AC743" i="11"/>
  <c r="U743" i="11"/>
  <c r="AC747" i="11"/>
  <c r="U747" i="11"/>
  <c r="AC751" i="11"/>
  <c r="U751" i="11"/>
  <c r="AC755" i="11"/>
  <c r="U755" i="11"/>
  <c r="AC759" i="11"/>
  <c r="U759" i="11"/>
  <c r="AC763" i="11"/>
  <c r="U763" i="11"/>
  <c r="AC767" i="11"/>
  <c r="U767" i="11"/>
  <c r="AC771" i="11"/>
  <c r="U771" i="11"/>
  <c r="AC775" i="11"/>
  <c r="U775" i="11"/>
  <c r="AC779" i="11"/>
  <c r="U779" i="11"/>
  <c r="AC783" i="11"/>
  <c r="U783" i="11"/>
  <c r="AC787" i="11"/>
  <c r="U787" i="11"/>
  <c r="AC791" i="11"/>
  <c r="U791" i="11"/>
  <c r="AC795" i="11"/>
  <c r="U795" i="11"/>
  <c r="AC799" i="11"/>
  <c r="U799" i="11"/>
  <c r="AC803" i="11"/>
  <c r="U803" i="11"/>
  <c r="AC807" i="11"/>
  <c r="U807" i="11"/>
  <c r="AC811" i="11"/>
  <c r="U811" i="11"/>
  <c r="AC815" i="11"/>
  <c r="U815" i="11"/>
  <c r="AC819" i="11"/>
  <c r="U819" i="11"/>
  <c r="AC827" i="11"/>
  <c r="U827" i="11"/>
  <c r="AC835" i="11"/>
  <c r="U835" i="11"/>
  <c r="AC843" i="11"/>
  <c r="U843" i="11"/>
  <c r="AC847" i="11"/>
  <c r="U847" i="11"/>
  <c r="AC851" i="11"/>
  <c r="U851" i="11"/>
  <c r="AC859" i="11"/>
  <c r="U859" i="11"/>
  <c r="AC863" i="11"/>
  <c r="U863" i="11"/>
  <c r="AC867" i="11"/>
  <c r="U867" i="11"/>
  <c r="AC871" i="11"/>
  <c r="U871" i="11"/>
  <c r="AC875" i="11"/>
  <c r="U875" i="11"/>
  <c r="AC879" i="11"/>
  <c r="U879" i="11"/>
  <c r="AC883" i="11"/>
  <c r="U883" i="11"/>
  <c r="AC887" i="11"/>
  <c r="U887" i="11"/>
  <c r="AC891" i="11"/>
  <c r="U891" i="11"/>
  <c r="AC899" i="11"/>
  <c r="U899" i="11"/>
  <c r="AC903" i="11"/>
  <c r="U903" i="11"/>
  <c r="AC907" i="11"/>
  <c r="U907" i="11"/>
  <c r="AC911" i="11"/>
  <c r="U911" i="11"/>
  <c r="AC915" i="11"/>
  <c r="U915" i="11"/>
  <c r="AC919" i="11"/>
  <c r="U919" i="11"/>
  <c r="AC923" i="11"/>
  <c r="U923" i="11"/>
  <c r="AC927" i="11"/>
  <c r="U927" i="11"/>
  <c r="AC931" i="11"/>
  <c r="U931" i="11"/>
  <c r="AC935" i="11"/>
  <c r="U935" i="11"/>
  <c r="AC939" i="11"/>
  <c r="U939" i="11"/>
  <c r="AC943" i="11"/>
  <c r="U943" i="11"/>
  <c r="AC947" i="11"/>
  <c r="U947" i="11"/>
  <c r="AC951" i="11"/>
  <c r="U951" i="11"/>
  <c r="AC955" i="11"/>
  <c r="U955" i="11"/>
  <c r="AC959" i="11"/>
  <c r="U959" i="11"/>
  <c r="AC963" i="11"/>
  <c r="U963" i="11"/>
  <c r="AC967" i="11"/>
  <c r="U967" i="11"/>
  <c r="AC971" i="11"/>
  <c r="U971" i="11"/>
  <c r="AC975" i="11"/>
  <c r="U975" i="11"/>
  <c r="AC979" i="11"/>
  <c r="U979" i="11"/>
  <c r="AC983" i="11"/>
  <c r="U983" i="11"/>
  <c r="AC987" i="11"/>
  <c r="U987" i="11"/>
  <c r="AC991" i="11"/>
  <c r="U991" i="11"/>
  <c r="AC995" i="11"/>
  <c r="U995" i="11"/>
  <c r="AC999" i="11"/>
  <c r="U999" i="11"/>
  <c r="AC1003" i="11"/>
  <c r="U1003" i="11"/>
  <c r="AC1007" i="11"/>
  <c r="U1007" i="11"/>
  <c r="AC1011" i="11"/>
  <c r="U1011" i="11"/>
  <c r="AC1015" i="11"/>
  <c r="U1015" i="11"/>
  <c r="AC1019" i="11"/>
  <c r="U1019" i="11"/>
  <c r="AC1023" i="11"/>
  <c r="U1023" i="11"/>
  <c r="AC1027" i="11"/>
  <c r="U1027" i="11"/>
  <c r="AC1031" i="11"/>
  <c r="U1031" i="11"/>
  <c r="Y79" i="11"/>
  <c r="T79" i="11"/>
  <c r="Y83" i="11"/>
  <c r="T83" i="11"/>
  <c r="Y95" i="11"/>
  <c r="T95" i="11"/>
  <c r="Y107" i="11"/>
  <c r="T107" i="11"/>
  <c r="Y91" i="11"/>
  <c r="Y94" i="11"/>
  <c r="T94" i="11"/>
  <c r="Y98" i="11"/>
  <c r="T98" i="11"/>
  <c r="Y102" i="11"/>
  <c r="T102" i="11"/>
  <c r="Y106" i="11"/>
  <c r="T106" i="11"/>
  <c r="Y110" i="11"/>
  <c r="T110" i="11"/>
  <c r="Y114" i="11"/>
  <c r="T114" i="11"/>
  <c r="Y118" i="11"/>
  <c r="T118" i="11"/>
  <c r="Y122" i="11"/>
  <c r="T122" i="11"/>
  <c r="Y126" i="11"/>
  <c r="T126" i="11"/>
  <c r="Y130" i="11"/>
  <c r="T130" i="11"/>
  <c r="Y131" i="11"/>
  <c r="T131" i="11"/>
  <c r="Y135" i="11"/>
  <c r="T135" i="11"/>
  <c r="Y139" i="11"/>
  <c r="T139" i="11"/>
  <c r="Y143" i="11"/>
  <c r="T143" i="11"/>
  <c r="Y147" i="11"/>
  <c r="T147" i="11"/>
  <c r="Y151" i="11"/>
  <c r="T151" i="11"/>
  <c r="Y155" i="11"/>
  <c r="T155" i="11"/>
  <c r="Y159" i="11"/>
  <c r="T159" i="11"/>
  <c r="Y163" i="11"/>
  <c r="T163" i="11"/>
  <c r="Y167" i="11"/>
  <c r="T167" i="11"/>
  <c r="Y171" i="11"/>
  <c r="T171" i="11"/>
  <c r="Y175" i="11"/>
  <c r="T175" i="11"/>
  <c r="Y179" i="11"/>
  <c r="T179" i="11"/>
  <c r="Y183" i="11"/>
  <c r="T183" i="11"/>
  <c r="Y187" i="11"/>
  <c r="T187" i="11"/>
  <c r="Y191" i="11"/>
  <c r="T191" i="11"/>
  <c r="Y195" i="11"/>
  <c r="T195" i="11"/>
  <c r="Y199" i="11"/>
  <c r="T199" i="11"/>
  <c r="Y203" i="11"/>
  <c r="T203" i="11"/>
  <c r="Y207" i="11"/>
  <c r="T207" i="11"/>
  <c r="Y211" i="11"/>
  <c r="T211" i="11"/>
  <c r="Y260" i="11"/>
  <c r="T260" i="11"/>
  <c r="Y264" i="11"/>
  <c r="T264" i="11"/>
  <c r="Y268" i="11"/>
  <c r="T268" i="11"/>
  <c r="Y272" i="11"/>
  <c r="T272" i="11"/>
  <c r="Y276" i="11"/>
  <c r="T276" i="11"/>
  <c r="Y280" i="11"/>
  <c r="T280" i="11"/>
  <c r="Y284" i="11"/>
  <c r="T284" i="11"/>
  <c r="Y288" i="11"/>
  <c r="T288" i="11"/>
  <c r="Y292" i="11"/>
  <c r="T292" i="11"/>
  <c r="Y296" i="11"/>
  <c r="T296" i="11"/>
  <c r="Y300" i="11"/>
  <c r="T300" i="11"/>
  <c r="Y304" i="11"/>
  <c r="T304" i="11"/>
  <c r="Y308" i="11"/>
  <c r="T308" i="11"/>
  <c r="Y312" i="11"/>
  <c r="T312" i="11"/>
  <c r="Y316" i="11"/>
  <c r="T316" i="11"/>
  <c r="Y320" i="11"/>
  <c r="T320" i="11"/>
  <c r="Y324" i="11"/>
  <c r="T324" i="11"/>
  <c r="Y328" i="11"/>
  <c r="T328" i="11"/>
  <c r="Y332" i="11"/>
  <c r="T332" i="11"/>
  <c r="Y345" i="11"/>
  <c r="Y348" i="11"/>
  <c r="T348" i="11"/>
  <c r="Y352" i="11"/>
  <c r="T352" i="11"/>
  <c r="Y356" i="11"/>
  <c r="T356" i="11"/>
  <c r="Y360" i="11"/>
  <c r="T360" i="11"/>
  <c r="Y364" i="11"/>
  <c r="T364" i="11"/>
  <c r="X365" i="11"/>
  <c r="Y368" i="11"/>
  <c r="T368" i="11"/>
  <c r="Y372" i="11"/>
  <c r="T372" i="11"/>
  <c r="Y376" i="11"/>
  <c r="T376" i="11"/>
  <c r="Y380" i="11"/>
  <c r="T380" i="11"/>
  <c r="Y384" i="11"/>
  <c r="T384" i="11"/>
  <c r="Y388" i="11"/>
  <c r="T388" i="11"/>
  <c r="Y392" i="11"/>
  <c r="T392" i="11"/>
  <c r="Y425" i="11"/>
  <c r="T425" i="11"/>
  <c r="Y429" i="11"/>
  <c r="T429" i="11"/>
  <c r="Y433" i="11"/>
  <c r="T433" i="11"/>
  <c r="Y437" i="11"/>
  <c r="T437" i="11"/>
  <c r="Y441" i="11"/>
  <c r="T441" i="11"/>
  <c r="Y445" i="11"/>
  <c r="T445" i="11"/>
  <c r="Y449" i="11"/>
  <c r="T449" i="11"/>
  <c r="Y453" i="11"/>
  <c r="T453" i="11"/>
  <c r="Y459" i="11"/>
  <c r="Y462" i="11"/>
  <c r="T462" i="11"/>
  <c r="Y466" i="11"/>
  <c r="T466" i="11"/>
  <c r="Y470" i="11"/>
  <c r="T470" i="11"/>
  <c r="Y474" i="11"/>
  <c r="T474" i="11"/>
  <c r="Y478" i="11"/>
  <c r="T478" i="11"/>
  <c r="Y498" i="11"/>
  <c r="T498" i="11"/>
  <c r="Y502" i="11"/>
  <c r="T502" i="11"/>
  <c r="Y506" i="11"/>
  <c r="T506" i="11"/>
  <c r="Y510" i="11"/>
  <c r="T510" i="11"/>
  <c r="Y514" i="11"/>
  <c r="T514" i="11"/>
  <c r="Y522" i="11"/>
  <c r="T522" i="11"/>
  <c r="Y526" i="11"/>
  <c r="T526" i="11"/>
  <c r="Y550" i="11"/>
  <c r="T550" i="11"/>
  <c r="Y554" i="11"/>
  <c r="T554" i="11"/>
  <c r="Y558" i="11"/>
  <c r="T558" i="11"/>
  <c r="Y562" i="11"/>
  <c r="T562" i="11"/>
  <c r="Y582" i="11"/>
  <c r="T582" i="11"/>
  <c r="Y586" i="11"/>
  <c r="T586" i="11"/>
  <c r="Y590" i="11"/>
  <c r="T590" i="11"/>
  <c r="Y594" i="11"/>
  <c r="T594" i="11"/>
  <c r="Y607" i="11"/>
  <c r="T607" i="11"/>
  <c r="Y611" i="11"/>
  <c r="T611" i="11"/>
  <c r="Y640" i="11"/>
  <c r="T640" i="11"/>
  <c r="Y644" i="11"/>
  <c r="T644" i="11"/>
  <c r="Y648" i="11"/>
  <c r="T648" i="11"/>
  <c r="Y652" i="11"/>
  <c r="T652" i="11"/>
  <c r="Y660" i="11"/>
  <c r="T660" i="11"/>
  <c r="Y668" i="11"/>
  <c r="T668" i="11"/>
  <c r="Y676" i="11"/>
  <c r="T676" i="11"/>
  <c r="Y680" i="11"/>
  <c r="T680" i="11"/>
  <c r="Y684" i="11"/>
  <c r="T684" i="11"/>
  <c r="Y688" i="11"/>
  <c r="T688" i="11"/>
  <c r="Y692" i="11"/>
  <c r="T692" i="11"/>
  <c r="Y696" i="11"/>
  <c r="T696" i="11"/>
  <c r="Y700" i="11"/>
  <c r="T700" i="11"/>
  <c r="Y704" i="11"/>
  <c r="T704" i="11"/>
  <c r="Y708" i="11"/>
  <c r="T708" i="11"/>
  <c r="Y712" i="11"/>
  <c r="T712" i="11"/>
  <c r="Y788" i="11"/>
  <c r="T788" i="11"/>
  <c r="Y792" i="11"/>
  <c r="T792" i="11"/>
  <c r="Y796" i="11"/>
  <c r="T796" i="11"/>
  <c r="Y804" i="11"/>
  <c r="T804" i="11"/>
  <c r="Y812" i="11"/>
  <c r="T812" i="11"/>
  <c r="Y816" i="11"/>
  <c r="T816" i="11"/>
  <c r="Y824" i="11"/>
  <c r="T824" i="11"/>
  <c r="Y828" i="11"/>
  <c r="T828" i="11"/>
  <c r="Y832" i="11"/>
  <c r="T832" i="11"/>
  <c r="Y836" i="11"/>
  <c r="T836" i="11"/>
  <c r="Y840" i="11"/>
  <c r="T840" i="11"/>
  <c r="Y844" i="11"/>
  <c r="T844" i="11"/>
  <c r="Y848" i="11"/>
  <c r="T848" i="11"/>
  <c r="Y852" i="11"/>
  <c r="T852" i="11"/>
  <c r="Y856" i="11"/>
  <c r="T856" i="11"/>
  <c r="Y924" i="11"/>
  <c r="T924" i="11"/>
  <c r="Y932" i="11"/>
  <c r="T932" i="11"/>
  <c r="Y960" i="11"/>
  <c r="T960" i="11"/>
  <c r="Y968" i="11"/>
  <c r="T968" i="11"/>
  <c r="Y972" i="11"/>
  <c r="T972" i="11"/>
  <c r="Y988" i="11"/>
  <c r="T988" i="11"/>
  <c r="Y87" i="11"/>
  <c r="T87" i="11"/>
  <c r="Y78" i="11"/>
  <c r="T78" i="11"/>
  <c r="Y99" i="11"/>
  <c r="T99" i="11"/>
  <c r="Y103" i="11"/>
  <c r="T103" i="11"/>
  <c r="Y80" i="11"/>
  <c r="T80" i="11"/>
  <c r="Y84" i="11"/>
  <c r="T84" i="11"/>
  <c r="Y88" i="11"/>
  <c r="T88" i="11"/>
  <c r="Y93" i="11"/>
  <c r="T93" i="11"/>
  <c r="Y105" i="11"/>
  <c r="T105" i="11"/>
  <c r="Y109" i="11"/>
  <c r="T109" i="11"/>
  <c r="X121" i="11"/>
  <c r="T121" i="11"/>
  <c r="Y125" i="11"/>
  <c r="T125" i="11"/>
  <c r="Y134" i="11"/>
  <c r="T134" i="11"/>
  <c r="Y138" i="11"/>
  <c r="T138" i="11"/>
  <c r="Y142" i="11"/>
  <c r="T142" i="11"/>
  <c r="Y146" i="11"/>
  <c r="T146" i="11"/>
  <c r="Y150" i="11"/>
  <c r="T150" i="11"/>
  <c r="Y154" i="11"/>
  <c r="T154" i="11"/>
  <c r="Y158" i="11"/>
  <c r="T158" i="11"/>
  <c r="Y162" i="11"/>
  <c r="T162" i="11"/>
  <c r="Y166" i="11"/>
  <c r="T166" i="11"/>
  <c r="Y170" i="11"/>
  <c r="T170" i="11"/>
  <c r="Y174" i="11"/>
  <c r="T174" i="11"/>
  <c r="Y178" i="11"/>
  <c r="T178" i="11"/>
  <c r="Y182" i="11"/>
  <c r="T182" i="11"/>
  <c r="Y186" i="11"/>
  <c r="T186" i="11"/>
  <c r="Y190" i="11"/>
  <c r="T190" i="11"/>
  <c r="Y194" i="11"/>
  <c r="T194" i="11"/>
  <c r="Y198" i="11"/>
  <c r="T198" i="11"/>
  <c r="Y202" i="11"/>
  <c r="T202" i="11"/>
  <c r="Y206" i="11"/>
  <c r="T206" i="11"/>
  <c r="Y210" i="11"/>
  <c r="T210" i="11"/>
  <c r="Y338" i="11"/>
  <c r="T338" i="11"/>
  <c r="Y342" i="11"/>
  <c r="T342" i="11"/>
  <c r="Y421" i="11"/>
  <c r="Y424" i="11"/>
  <c r="T424" i="11"/>
  <c r="Y432" i="11"/>
  <c r="T432" i="11"/>
  <c r="Y436" i="11"/>
  <c r="T436" i="11"/>
  <c r="Y444" i="11"/>
  <c r="T444" i="11"/>
  <c r="Y448" i="11"/>
  <c r="T448" i="11"/>
  <c r="Y461" i="11"/>
  <c r="T461" i="11"/>
  <c r="Y465" i="11"/>
  <c r="T465" i="11"/>
  <c r="Y477" i="11"/>
  <c r="T477" i="11"/>
  <c r="Y485" i="11"/>
  <c r="T485" i="11"/>
  <c r="Y493" i="11"/>
  <c r="T493" i="11"/>
  <c r="Y497" i="11"/>
  <c r="T497" i="11"/>
  <c r="Y501" i="11"/>
  <c r="T501" i="11"/>
  <c r="Y505" i="11"/>
  <c r="T505" i="11"/>
  <c r="Y509" i="11"/>
  <c r="T509" i="11"/>
  <c r="Y513" i="11"/>
  <c r="T513" i="11"/>
  <c r="Y517" i="11"/>
  <c r="T517" i="11"/>
  <c r="Y525" i="11"/>
  <c r="T525" i="11"/>
  <c r="Y533" i="11"/>
  <c r="T533" i="11"/>
  <c r="Y549" i="11"/>
  <c r="T549" i="11"/>
  <c r="Y553" i="11"/>
  <c r="T553" i="11"/>
  <c r="Y557" i="11"/>
  <c r="T557" i="11"/>
  <c r="Y561" i="11"/>
  <c r="T561" i="11"/>
  <c r="Y581" i="11"/>
  <c r="T581" i="11"/>
  <c r="Y585" i="11"/>
  <c r="T585" i="11"/>
  <c r="Y589" i="11"/>
  <c r="T589" i="11"/>
  <c r="Y593" i="11"/>
  <c r="T593" i="11"/>
  <c r="Y606" i="11"/>
  <c r="T606" i="11"/>
  <c r="Y610" i="11"/>
  <c r="T610" i="11"/>
  <c r="Y618" i="11"/>
  <c r="T618" i="11"/>
  <c r="Y627" i="11"/>
  <c r="T627" i="11"/>
  <c r="Y631" i="11"/>
  <c r="T631" i="11"/>
  <c r="Y635" i="11"/>
  <c r="T635" i="11"/>
  <c r="Y643" i="11"/>
  <c r="T643" i="11"/>
  <c r="Y651" i="11"/>
  <c r="T651" i="11"/>
  <c r="Y659" i="11"/>
  <c r="T659" i="11"/>
  <c r="Y667" i="11"/>
  <c r="T667" i="11"/>
  <c r="Y675" i="11"/>
  <c r="T675" i="11"/>
  <c r="Y679" i="11"/>
  <c r="T679" i="11"/>
  <c r="Y683" i="11"/>
  <c r="T683" i="11"/>
  <c r="Y687" i="11"/>
  <c r="T687" i="11"/>
  <c r="Y691" i="11"/>
  <c r="T691" i="11"/>
  <c r="Y695" i="11"/>
  <c r="T695" i="11"/>
  <c r="Y699" i="11"/>
  <c r="T699" i="11"/>
  <c r="Y703" i="11"/>
  <c r="T703" i="11"/>
  <c r="Y707" i="11"/>
  <c r="T707" i="11"/>
  <c r="Y711" i="11"/>
  <c r="T711" i="11"/>
  <c r="Y719" i="11"/>
  <c r="T719" i="11"/>
  <c r="Y723" i="11"/>
  <c r="T723" i="11"/>
  <c r="Y727" i="11"/>
  <c r="T727" i="11"/>
  <c r="Y731" i="11"/>
  <c r="T731" i="11"/>
  <c r="Y735" i="11"/>
  <c r="T735" i="11"/>
  <c r="Y739" i="11"/>
  <c r="T739" i="11"/>
  <c r="Y743" i="11"/>
  <c r="T743" i="11"/>
  <c r="Y747" i="11"/>
  <c r="T747" i="11"/>
  <c r="Y751" i="11"/>
  <c r="T751" i="11"/>
  <c r="Y755" i="11"/>
  <c r="T755" i="11"/>
  <c r="Y759" i="11"/>
  <c r="T759" i="11"/>
  <c r="Y763" i="11"/>
  <c r="T763" i="11"/>
  <c r="Y767" i="11"/>
  <c r="T767" i="11"/>
  <c r="Y771" i="11"/>
  <c r="T771" i="11"/>
  <c r="Y775" i="11"/>
  <c r="T775" i="11"/>
  <c r="Y823" i="11"/>
  <c r="T823" i="11"/>
  <c r="Y831" i="11"/>
  <c r="T831" i="11"/>
  <c r="Y839" i="11"/>
  <c r="T839" i="11"/>
  <c r="Y847" i="11"/>
  <c r="T847" i="11"/>
  <c r="Y855" i="11"/>
  <c r="T855" i="11"/>
  <c r="Y863" i="11"/>
  <c r="T863" i="11"/>
  <c r="Y867" i="11"/>
  <c r="T867" i="11"/>
  <c r="Y871" i="11"/>
  <c r="T871" i="11"/>
  <c r="Y875" i="11"/>
  <c r="T875" i="11"/>
  <c r="Y879" i="11"/>
  <c r="T879" i="11"/>
  <c r="Y883" i="11"/>
  <c r="T883" i="11"/>
  <c r="Y887" i="11"/>
  <c r="T887" i="11"/>
  <c r="Y891" i="11"/>
  <c r="T891" i="11"/>
  <c r="Y895" i="11"/>
  <c r="T895" i="11"/>
  <c r="Y903" i="11"/>
  <c r="T903" i="11"/>
  <c r="Y915" i="11"/>
  <c r="T915" i="11"/>
  <c r="Y919" i="11"/>
  <c r="T919" i="11"/>
  <c r="Y923" i="11"/>
  <c r="T923" i="11"/>
  <c r="Y927" i="11"/>
  <c r="T927" i="11"/>
  <c r="Y931" i="11"/>
  <c r="T931" i="11"/>
  <c r="Y935" i="11"/>
  <c r="T935" i="11"/>
  <c r="Y939" i="11"/>
  <c r="T939" i="11"/>
  <c r="Y943" i="11"/>
  <c r="T943" i="11"/>
  <c r="Y947" i="11"/>
  <c r="T947" i="11"/>
  <c r="Y951" i="11"/>
  <c r="T951" i="11"/>
  <c r="Y955" i="11"/>
  <c r="T955" i="11"/>
  <c r="Y959" i="11"/>
  <c r="T959" i="11"/>
  <c r="Y963" i="11"/>
  <c r="T963" i="11"/>
  <c r="Y967" i="11"/>
  <c r="T967" i="11"/>
  <c r="Y971" i="11"/>
  <c r="T971" i="11"/>
  <c r="Y975" i="11"/>
  <c r="T975" i="11"/>
  <c r="Y983" i="11"/>
  <c r="T983" i="11"/>
  <c r="Y991" i="11"/>
  <c r="T991" i="11"/>
  <c r="Y96" i="11"/>
  <c r="T96" i="11"/>
  <c r="Y100" i="11"/>
  <c r="T100" i="11"/>
  <c r="Y104" i="11"/>
  <c r="T104" i="11"/>
  <c r="Y108" i="11"/>
  <c r="T108" i="11"/>
  <c r="Y112" i="11"/>
  <c r="T112" i="11"/>
  <c r="Y116" i="11"/>
  <c r="T116" i="11"/>
  <c r="Y120" i="11"/>
  <c r="T120" i="11"/>
  <c r="Y124" i="11"/>
  <c r="T124" i="11"/>
  <c r="Y128" i="11"/>
  <c r="T128" i="11"/>
  <c r="Y137" i="11"/>
  <c r="T137" i="11"/>
  <c r="Y141" i="11"/>
  <c r="T141" i="11"/>
  <c r="Y157" i="11"/>
  <c r="T157" i="11"/>
  <c r="Y169" i="11"/>
  <c r="T169" i="11"/>
  <c r="Y173" i="11"/>
  <c r="T173" i="11"/>
  <c r="X185" i="11"/>
  <c r="T185" i="11"/>
  <c r="Y189" i="11"/>
  <c r="T189" i="11"/>
  <c r="Y201" i="11"/>
  <c r="T201" i="11"/>
  <c r="Y205" i="11"/>
  <c r="T205" i="11"/>
  <c r="Y262" i="11"/>
  <c r="T262" i="11"/>
  <c r="Y266" i="11"/>
  <c r="T266" i="11"/>
  <c r="Y270" i="11"/>
  <c r="T270" i="11"/>
  <c r="Y274" i="11"/>
  <c r="T274" i="11"/>
  <c r="Y278" i="11"/>
  <c r="T278" i="11"/>
  <c r="Y282" i="11"/>
  <c r="T282" i="11"/>
  <c r="Y286" i="11"/>
  <c r="T286" i="11"/>
  <c r="Y290" i="11"/>
  <c r="T290" i="11"/>
  <c r="Y294" i="11"/>
  <c r="T294" i="11"/>
  <c r="Y298" i="11"/>
  <c r="T298" i="11"/>
  <c r="Y302" i="11"/>
  <c r="T302" i="11"/>
  <c r="Y306" i="11"/>
  <c r="T306" i="11"/>
  <c r="Y310" i="11"/>
  <c r="T310" i="11"/>
  <c r="Y314" i="11"/>
  <c r="T314" i="11"/>
  <c r="Y318" i="11"/>
  <c r="T318" i="11"/>
  <c r="Y322" i="11"/>
  <c r="T322" i="11"/>
  <c r="Y326" i="11"/>
  <c r="T326" i="11"/>
  <c r="Y330" i="11"/>
  <c r="T330" i="11"/>
  <c r="Y334" i="11"/>
  <c r="T334" i="11"/>
  <c r="Y336" i="11"/>
  <c r="T336" i="11"/>
  <c r="Y341" i="11"/>
  <c r="T341" i="11"/>
  <c r="Y346" i="11"/>
  <c r="T346" i="11"/>
  <c r="Y350" i="11"/>
  <c r="T350" i="11"/>
  <c r="Y354" i="11"/>
  <c r="T354" i="11"/>
  <c r="Y358" i="11"/>
  <c r="T358" i="11"/>
  <c r="Y362" i="11"/>
  <c r="T362" i="11"/>
  <c r="Y366" i="11"/>
  <c r="T366" i="11"/>
  <c r="Y370" i="11"/>
  <c r="T370" i="11"/>
  <c r="Y374" i="11"/>
  <c r="T374" i="11"/>
  <c r="Y378" i="11"/>
  <c r="T378" i="11"/>
  <c r="Y382" i="11"/>
  <c r="T382" i="11"/>
  <c r="Y386" i="11"/>
  <c r="T386" i="11"/>
  <c r="Y390" i="11"/>
  <c r="T390" i="11"/>
  <c r="Y394" i="11"/>
  <c r="T394" i="11"/>
  <c r="Y398" i="11"/>
  <c r="T398" i="11"/>
  <c r="Y402" i="11"/>
  <c r="T402" i="11"/>
  <c r="Y406" i="11"/>
  <c r="T406" i="11"/>
  <c r="Y410" i="11"/>
  <c r="T410" i="11"/>
  <c r="Y414" i="11"/>
  <c r="T414" i="11"/>
  <c r="Y418" i="11"/>
  <c r="T418" i="11"/>
  <c r="Y480" i="11"/>
  <c r="T480" i="11"/>
  <c r="Y484" i="11"/>
  <c r="T484" i="11"/>
  <c r="Y488" i="11"/>
  <c r="T488" i="11"/>
  <c r="Y492" i="11"/>
  <c r="T492" i="11"/>
  <c r="Y496" i="11"/>
  <c r="T496" i="11"/>
  <c r="Y500" i="11"/>
  <c r="T500" i="11"/>
  <c r="Y504" i="11"/>
  <c r="T504" i="11"/>
  <c r="Y508" i="11"/>
  <c r="T508" i="11"/>
  <c r="Y512" i="11"/>
  <c r="T512" i="11"/>
  <c r="Y516" i="11"/>
  <c r="T516" i="11"/>
  <c r="Y520" i="11"/>
  <c r="T520" i="11"/>
  <c r="Y524" i="11"/>
  <c r="T524" i="11"/>
  <c r="Y528" i="11"/>
  <c r="T528" i="11"/>
  <c r="Y532" i="11"/>
  <c r="T532" i="11"/>
  <c r="Y536" i="11"/>
  <c r="T536" i="11"/>
  <c r="Y540" i="11"/>
  <c r="T540" i="11"/>
  <c r="Y544" i="11"/>
  <c r="T544" i="11"/>
  <c r="Y548" i="11"/>
  <c r="T548" i="11"/>
  <c r="Y552" i="11"/>
  <c r="T552" i="11"/>
  <c r="Y556" i="11"/>
  <c r="T556" i="11"/>
  <c r="Y560" i="11"/>
  <c r="T560" i="11"/>
  <c r="Y564" i="11"/>
  <c r="T564" i="11"/>
  <c r="Y568" i="11"/>
  <c r="T568" i="11"/>
  <c r="Y572" i="11"/>
  <c r="T572" i="11"/>
  <c r="Y576" i="11"/>
  <c r="T576" i="11"/>
  <c r="Y580" i="11"/>
  <c r="T580" i="11"/>
  <c r="Y584" i="11"/>
  <c r="T584" i="11"/>
  <c r="Y588" i="11"/>
  <c r="T588" i="11"/>
  <c r="Y592" i="11"/>
  <c r="T592" i="11"/>
  <c r="Y596" i="11"/>
  <c r="T596" i="11"/>
  <c r="Y626" i="11"/>
  <c r="T626" i="11"/>
  <c r="Y630" i="11"/>
  <c r="T630" i="11"/>
  <c r="Y634" i="11"/>
  <c r="T634" i="11"/>
  <c r="Y714" i="11"/>
  <c r="T714" i="11"/>
  <c r="Y718" i="11"/>
  <c r="T718" i="11"/>
  <c r="Y778" i="11"/>
  <c r="T778" i="11"/>
  <c r="Y782" i="11"/>
  <c r="T782" i="11"/>
  <c r="Y786" i="11"/>
  <c r="T786" i="11"/>
  <c r="Y790" i="11"/>
  <c r="T790" i="11"/>
  <c r="Y794" i="11"/>
  <c r="T794" i="11"/>
  <c r="Y798" i="11"/>
  <c r="T798" i="11"/>
  <c r="Y802" i="11"/>
  <c r="T802" i="11"/>
  <c r="Y806" i="11"/>
  <c r="T806" i="11"/>
  <c r="Y810" i="11"/>
  <c r="T810" i="11"/>
  <c r="Y814" i="11"/>
  <c r="T814" i="11"/>
  <c r="Y822" i="11"/>
  <c r="T822" i="11"/>
  <c r="Y830" i="11"/>
  <c r="T830" i="11"/>
  <c r="Y838" i="11"/>
  <c r="T838" i="11"/>
  <c r="Y846" i="11"/>
  <c r="T846" i="11"/>
  <c r="Y854" i="11"/>
  <c r="T854" i="11"/>
  <c r="Y862" i="11"/>
  <c r="T862" i="11"/>
  <c r="Y918" i="11"/>
  <c r="T918" i="11"/>
  <c r="Y922" i="11"/>
  <c r="T922" i="11"/>
  <c r="Y926" i="11"/>
  <c r="T926" i="11"/>
  <c r="Y930" i="11"/>
  <c r="T930" i="11"/>
  <c r="Y934" i="11"/>
  <c r="T934" i="11"/>
  <c r="Y938" i="11"/>
  <c r="T938" i="11"/>
  <c r="Y942" i="11"/>
  <c r="T942" i="11"/>
  <c r="Y946" i="11"/>
  <c r="T946" i="11"/>
  <c r="Y950" i="11"/>
  <c r="T950" i="11"/>
  <c r="Y954" i="11"/>
  <c r="T954" i="11"/>
  <c r="Y958" i="11"/>
  <c r="T958" i="11"/>
  <c r="Y962" i="11"/>
  <c r="T962" i="11"/>
  <c r="Y966" i="11"/>
  <c r="T966" i="11"/>
  <c r="Y970" i="11"/>
  <c r="T970" i="11"/>
  <c r="Y974" i="11"/>
  <c r="T974" i="11"/>
  <c r="Y978" i="11"/>
  <c r="T978" i="11"/>
  <c r="Y982" i="11"/>
  <c r="T982" i="11"/>
  <c r="Y986" i="11"/>
  <c r="T986" i="11"/>
  <c r="Y990" i="11"/>
  <c r="T990" i="11"/>
  <c r="Y92" i="11"/>
  <c r="T92" i="11"/>
  <c r="Y82" i="11"/>
  <c r="T82" i="11"/>
  <c r="Y86" i="11"/>
  <c r="T86" i="11"/>
  <c r="Y90" i="11"/>
  <c r="T90" i="11"/>
  <c r="Y111" i="11"/>
  <c r="T111" i="11"/>
  <c r="Y115" i="11"/>
  <c r="T115" i="11"/>
  <c r="Y119" i="11"/>
  <c r="T119" i="11"/>
  <c r="Y123" i="11"/>
  <c r="T123" i="11"/>
  <c r="Y127" i="11"/>
  <c r="T127" i="11"/>
  <c r="Y132" i="11"/>
  <c r="T132" i="11"/>
  <c r="Y136" i="11"/>
  <c r="T136" i="11"/>
  <c r="Y140" i="11"/>
  <c r="T140" i="11"/>
  <c r="Y144" i="11"/>
  <c r="T144" i="11"/>
  <c r="Y148" i="11"/>
  <c r="T148" i="11"/>
  <c r="Y152" i="11"/>
  <c r="T152" i="11"/>
  <c r="Y156" i="11"/>
  <c r="T156" i="11"/>
  <c r="Y160" i="11"/>
  <c r="T160" i="11"/>
  <c r="Y164" i="11"/>
  <c r="T164" i="11"/>
  <c r="Y168" i="11"/>
  <c r="T168" i="11"/>
  <c r="Y172" i="11"/>
  <c r="T172" i="11"/>
  <c r="Y176" i="11"/>
  <c r="T176" i="11"/>
  <c r="Y180" i="11"/>
  <c r="T180" i="11"/>
  <c r="Y184" i="11"/>
  <c r="T184" i="11"/>
  <c r="Y188" i="11"/>
  <c r="T188" i="11"/>
  <c r="Y192" i="11"/>
  <c r="T192" i="11"/>
  <c r="Y196" i="11"/>
  <c r="T196" i="11"/>
  <c r="Y200" i="11"/>
  <c r="T200" i="11"/>
  <c r="Y204" i="11"/>
  <c r="T204" i="11"/>
  <c r="Y208" i="11"/>
  <c r="T208" i="11"/>
  <c r="Y212" i="11"/>
  <c r="T212" i="11"/>
  <c r="Y261" i="11"/>
  <c r="T261" i="11"/>
  <c r="Y265" i="11"/>
  <c r="T265" i="11"/>
  <c r="Y269" i="11"/>
  <c r="T269" i="11"/>
  <c r="Y277" i="11"/>
  <c r="T277" i="11"/>
  <c r="Y281" i="11"/>
  <c r="T281" i="11"/>
  <c r="Y285" i="11"/>
  <c r="T285" i="11"/>
  <c r="Y293" i="11"/>
  <c r="T293" i="11"/>
  <c r="Y297" i="11"/>
  <c r="T297" i="11"/>
  <c r="Y301" i="11"/>
  <c r="T301" i="11"/>
  <c r="Y305" i="11"/>
  <c r="T305" i="11"/>
  <c r="Y309" i="11"/>
  <c r="T309" i="11"/>
  <c r="Y313" i="11"/>
  <c r="T313" i="11"/>
  <c r="Y317" i="11"/>
  <c r="T317" i="11"/>
  <c r="Y325" i="11"/>
  <c r="T325" i="11"/>
  <c r="Y329" i="11"/>
  <c r="T329" i="11"/>
  <c r="Y333" i="11"/>
  <c r="T333" i="11"/>
  <c r="Y340" i="11"/>
  <c r="T340" i="11"/>
  <c r="Y344" i="11"/>
  <c r="T344" i="11"/>
  <c r="Y349" i="11"/>
  <c r="T349" i="11"/>
  <c r="Y353" i="11"/>
  <c r="T353" i="11"/>
  <c r="Y357" i="11"/>
  <c r="T357" i="11"/>
  <c r="Y361" i="11"/>
  <c r="T361" i="11"/>
  <c r="Y365" i="11"/>
  <c r="T365" i="11"/>
  <c r="Y369" i="11"/>
  <c r="T369" i="11"/>
  <c r="Y373" i="11"/>
  <c r="T373" i="11"/>
  <c r="Y377" i="11"/>
  <c r="T377" i="11"/>
  <c r="Y381" i="11"/>
  <c r="T381" i="11"/>
  <c r="Y385" i="11"/>
  <c r="T385" i="11"/>
  <c r="Y389" i="11"/>
  <c r="T389" i="11"/>
  <c r="Y393" i="11"/>
  <c r="T393" i="11"/>
  <c r="Y397" i="11"/>
  <c r="T397" i="11"/>
  <c r="Y401" i="11"/>
  <c r="T401" i="11"/>
  <c r="Y405" i="11"/>
  <c r="T405" i="11"/>
  <c r="Y409" i="11"/>
  <c r="T409" i="11"/>
  <c r="Y413" i="11"/>
  <c r="T413" i="11"/>
  <c r="Y417" i="11"/>
  <c r="T417" i="11"/>
  <c r="Y422" i="11"/>
  <c r="T422" i="11"/>
  <c r="Y426" i="11"/>
  <c r="T426" i="11"/>
  <c r="Y430" i="11"/>
  <c r="T430" i="11"/>
  <c r="Y434" i="11"/>
  <c r="T434" i="11"/>
  <c r="Y438" i="11"/>
  <c r="T438" i="11"/>
  <c r="Y442" i="11"/>
  <c r="T442" i="11"/>
  <c r="Y446" i="11"/>
  <c r="T446" i="11"/>
  <c r="Y450" i="11"/>
  <c r="T450" i="11"/>
  <c r="Y454" i="11"/>
  <c r="T454" i="11"/>
  <c r="Y458" i="11"/>
  <c r="T458" i="11"/>
  <c r="Y475" i="11"/>
  <c r="T475" i="11"/>
  <c r="Y479" i="11"/>
  <c r="T479" i="11"/>
  <c r="Y487" i="11"/>
  <c r="T487" i="11"/>
  <c r="Y495" i="11"/>
  <c r="T495" i="11"/>
  <c r="Y503" i="11"/>
  <c r="T503" i="11"/>
  <c r="Y539" i="11"/>
  <c r="T539" i="11"/>
  <c r="Y543" i="11"/>
  <c r="T543" i="11"/>
  <c r="Y547" i="11"/>
  <c r="T547" i="11"/>
  <c r="Y551" i="11"/>
  <c r="T551" i="11"/>
  <c r="Y555" i="11"/>
  <c r="T555" i="11"/>
  <c r="Y559" i="11"/>
  <c r="T559" i="11"/>
  <c r="Y563" i="11"/>
  <c r="T563" i="11"/>
  <c r="Y567" i="11"/>
  <c r="T567" i="11"/>
  <c r="Y571" i="11"/>
  <c r="T571" i="11"/>
  <c r="Y575" i="11"/>
  <c r="T575" i="11"/>
  <c r="Y579" i="11"/>
  <c r="T579" i="11"/>
  <c r="Y583" i="11"/>
  <c r="T583" i="11"/>
  <c r="Y587" i="11"/>
  <c r="T587" i="11"/>
  <c r="Y591" i="11"/>
  <c r="T591" i="11"/>
  <c r="Y595" i="11"/>
  <c r="T595" i="11"/>
  <c r="Y600" i="11"/>
  <c r="T600" i="11"/>
  <c r="Y641" i="11"/>
  <c r="T641" i="11"/>
  <c r="Y645" i="11"/>
  <c r="T645" i="11"/>
  <c r="Y649" i="11"/>
  <c r="T649" i="11"/>
  <c r="Y653" i="11"/>
  <c r="T653" i="11"/>
  <c r="Y661" i="11"/>
  <c r="T661" i="11"/>
  <c r="Y669" i="11"/>
  <c r="T669" i="11"/>
  <c r="Y677" i="11"/>
  <c r="T677" i="11"/>
  <c r="Y681" i="11"/>
  <c r="T681" i="11"/>
  <c r="Y685" i="11"/>
  <c r="T685" i="11"/>
  <c r="Y689" i="11"/>
  <c r="T689" i="11"/>
  <c r="Y693" i="11"/>
  <c r="T693" i="11"/>
  <c r="Y697" i="11"/>
  <c r="T697" i="11"/>
  <c r="Y701" i="11"/>
  <c r="T701" i="11"/>
  <c r="Y705" i="11"/>
  <c r="T705" i="11"/>
  <c r="Y709" i="11"/>
  <c r="T709" i="11"/>
  <c r="Y713" i="11"/>
  <c r="T713" i="11"/>
  <c r="Y725" i="11"/>
  <c r="T725" i="11"/>
  <c r="Y729" i="11"/>
  <c r="T729" i="11"/>
  <c r="Y733" i="11"/>
  <c r="T733" i="11"/>
  <c r="Y737" i="11"/>
  <c r="T737" i="11"/>
  <c r="Y741" i="11"/>
  <c r="T741" i="11"/>
  <c r="Y745" i="11"/>
  <c r="T745" i="11"/>
  <c r="Y749" i="11"/>
  <c r="T749" i="11"/>
  <c r="Y753" i="11"/>
  <c r="T753" i="11"/>
  <c r="Y757" i="11"/>
  <c r="T757" i="11"/>
  <c r="Y761" i="11"/>
  <c r="T761" i="11"/>
  <c r="Y765" i="11"/>
  <c r="T765" i="11"/>
  <c r="Y769" i="11"/>
  <c r="T769" i="11"/>
  <c r="Y773" i="11"/>
  <c r="T773" i="11"/>
  <c r="Y865" i="11"/>
  <c r="T865" i="11"/>
  <c r="Y869" i="11"/>
  <c r="T869" i="11"/>
  <c r="Y873" i="11"/>
  <c r="T873" i="11"/>
  <c r="Y877" i="11"/>
  <c r="T877" i="11"/>
  <c r="Y881" i="11"/>
  <c r="T881" i="11"/>
  <c r="Y885" i="11"/>
  <c r="T885" i="11"/>
  <c r="Y889" i="11"/>
  <c r="T889" i="11"/>
  <c r="Y893" i="11"/>
  <c r="T893" i="11"/>
  <c r="Y901" i="11"/>
  <c r="T901" i="11"/>
  <c r="Y909" i="11"/>
  <c r="T909" i="11"/>
  <c r="Y917" i="11"/>
  <c r="T917" i="11"/>
  <c r="Y921" i="11"/>
  <c r="T921" i="11"/>
  <c r="Y937" i="11"/>
  <c r="T937" i="11"/>
  <c r="Y941" i="11"/>
  <c r="T941" i="11"/>
  <c r="Y945" i="11"/>
  <c r="T945" i="11"/>
  <c r="Y957" i="11"/>
  <c r="T957" i="11"/>
  <c r="Y961" i="11"/>
  <c r="T961" i="11"/>
  <c r="Y973" i="11"/>
  <c r="T973" i="11"/>
  <c r="Y981" i="11"/>
  <c r="T981" i="11"/>
  <c r="X138" i="11"/>
  <c r="X265" i="11"/>
  <c r="X281" i="11"/>
  <c r="X341" i="11"/>
  <c r="X356" i="11"/>
  <c r="X153" i="11"/>
  <c r="X264" i="11"/>
  <c r="X514" i="11"/>
  <c r="X989" i="11"/>
  <c r="AC22" i="11"/>
  <c r="W22" i="11"/>
  <c r="X106" i="11"/>
  <c r="X388" i="11"/>
  <c r="X401" i="11"/>
  <c r="X405" i="11"/>
  <c r="X97" i="11"/>
  <c r="X101" i="11"/>
  <c r="X129" i="11"/>
  <c r="X213" i="11"/>
  <c r="X217" i="11"/>
  <c r="X221" i="11"/>
  <c r="X225" i="11"/>
  <c r="X229" i="11"/>
  <c r="X233" i="11"/>
  <c r="X237" i="11"/>
  <c r="X241" i="11"/>
  <c r="X245" i="11"/>
  <c r="X249" i="11"/>
  <c r="X253" i="11"/>
  <c r="X257" i="11"/>
  <c r="X280" i="11"/>
  <c r="X381" i="11"/>
  <c r="X397" i="11"/>
  <c r="X424" i="11"/>
  <c r="X448" i="11"/>
  <c r="X984" i="11"/>
  <c r="X81" i="11"/>
  <c r="X113" i="11"/>
  <c r="X145" i="11"/>
  <c r="X273" i="11"/>
  <c r="X312" i="11"/>
  <c r="X321" i="11"/>
  <c r="X372" i="11"/>
  <c r="X491" i="11"/>
  <c r="X619" i="11"/>
  <c r="Y989" i="11"/>
  <c r="X117" i="11"/>
  <c r="X289" i="11"/>
  <c r="X582" i="11"/>
  <c r="X734" i="11"/>
  <c r="X742" i="11"/>
  <c r="X766" i="11"/>
  <c r="X774" i="11"/>
  <c r="Y672" i="11"/>
  <c r="X672" i="11"/>
  <c r="X85" i="11"/>
  <c r="X413" i="11"/>
  <c r="AC413" i="11"/>
  <c r="Y428" i="11"/>
  <c r="X428" i="11"/>
  <c r="X671" i="11"/>
  <c r="Y671" i="11"/>
  <c r="Y408" i="11"/>
  <c r="X408" i="11"/>
  <c r="X574" i="11"/>
  <c r="Y574" i="11"/>
  <c r="Y673" i="11"/>
  <c r="X673" i="11"/>
  <c r="X170" i="11"/>
  <c r="X329" i="11"/>
  <c r="X337" i="11"/>
  <c r="X384" i="11"/>
  <c r="X385" i="11"/>
  <c r="X432" i="11"/>
  <c r="X433" i="11"/>
  <c r="X816" i="11"/>
  <c r="X917" i="11"/>
  <c r="X89" i="11"/>
  <c r="X149" i="11"/>
  <c r="X161" i="11"/>
  <c r="X177" i="11"/>
  <c r="X202" i="11"/>
  <c r="X215" i="11"/>
  <c r="X219" i="11"/>
  <c r="X223" i="11"/>
  <c r="X227" i="11"/>
  <c r="X231" i="11"/>
  <c r="X235" i="11"/>
  <c r="X239" i="11"/>
  <c r="X243" i="11"/>
  <c r="X247" i="11"/>
  <c r="X251" i="11"/>
  <c r="X255" i="11"/>
  <c r="X259" i="11"/>
  <c r="X268" i="11"/>
  <c r="X284" i="11"/>
  <c r="X300" i="11"/>
  <c r="X483" i="11"/>
  <c r="X639" i="11"/>
  <c r="X750" i="11"/>
  <c r="X181" i="11"/>
  <c r="X193" i="11"/>
  <c r="X209" i="11"/>
  <c r="X214" i="11"/>
  <c r="X218" i="11"/>
  <c r="X222" i="11"/>
  <c r="X226" i="11"/>
  <c r="X230" i="11"/>
  <c r="X234" i="11"/>
  <c r="X238" i="11"/>
  <c r="X242" i="11"/>
  <c r="X246" i="11"/>
  <c r="X250" i="11"/>
  <c r="X254" i="11"/>
  <c r="X258" i="11"/>
  <c r="X353" i="11"/>
  <c r="X647" i="11"/>
  <c r="X726" i="11"/>
  <c r="X758" i="11"/>
  <c r="AC74" i="11"/>
  <c r="Y89" i="11"/>
  <c r="X90" i="11"/>
  <c r="X105" i="11"/>
  <c r="AC106" i="11"/>
  <c r="Y121" i="11"/>
  <c r="X122" i="11"/>
  <c r="X137" i="11"/>
  <c r="AC138" i="11"/>
  <c r="Y153" i="11"/>
  <c r="X154" i="11"/>
  <c r="X169" i="11"/>
  <c r="AC170" i="11"/>
  <c r="Y185" i="11"/>
  <c r="X186" i="11"/>
  <c r="X201" i="11"/>
  <c r="AC202" i="11"/>
  <c r="X216" i="11"/>
  <c r="X220" i="11"/>
  <c r="X224" i="11"/>
  <c r="X228" i="11"/>
  <c r="X232" i="11"/>
  <c r="X236" i="11"/>
  <c r="X240" i="11"/>
  <c r="X244" i="11"/>
  <c r="X248" i="11"/>
  <c r="X252" i="11"/>
  <c r="X256" i="11"/>
  <c r="AC268" i="11"/>
  <c r="Y273" i="11"/>
  <c r="AC284" i="11"/>
  <c r="Y289" i="11"/>
  <c r="X296" i="11"/>
  <c r="AC300" i="11"/>
  <c r="X305" i="11"/>
  <c r="X313" i="11"/>
  <c r="X325" i="11"/>
  <c r="X332" i="11"/>
  <c r="Y337" i="11"/>
  <c r="X348" i="11"/>
  <c r="X361" i="11"/>
  <c r="AC361" i="11"/>
  <c r="X373" i="11"/>
  <c r="AC373" i="11"/>
  <c r="X389" i="11"/>
  <c r="AC389" i="11"/>
  <c r="X616" i="11"/>
  <c r="Y616" i="11"/>
  <c r="AC660" i="11"/>
  <c r="X660" i="11"/>
  <c r="X663" i="11"/>
  <c r="Y663" i="11"/>
  <c r="AC681" i="11"/>
  <c r="X681" i="11"/>
  <c r="AC713" i="11"/>
  <c r="X713" i="11"/>
  <c r="X721" i="11"/>
  <c r="Y721" i="11"/>
  <c r="X133" i="11"/>
  <c r="X165" i="11"/>
  <c r="X197" i="11"/>
  <c r="X377" i="11"/>
  <c r="AC377" i="11"/>
  <c r="Y400" i="11"/>
  <c r="X400" i="11"/>
  <c r="AC461" i="11"/>
  <c r="X461" i="11"/>
  <c r="AC553" i="11"/>
  <c r="X553" i="11"/>
  <c r="Y615" i="11"/>
  <c r="X615" i="11"/>
  <c r="Y657" i="11"/>
  <c r="X657" i="11"/>
  <c r="AC705" i="11"/>
  <c r="X705" i="11"/>
  <c r="X261" i="11"/>
  <c r="X269" i="11"/>
  <c r="X277" i="11"/>
  <c r="X285" i="11"/>
  <c r="X293" i="11"/>
  <c r="X301" i="11"/>
  <c r="X328" i="11"/>
  <c r="AC344" i="11"/>
  <c r="X344" i="11"/>
  <c r="X357" i="11"/>
  <c r="AC357" i="11"/>
  <c r="AC392" i="11"/>
  <c r="X392" i="11"/>
  <c r="Y416" i="11"/>
  <c r="X416" i="11"/>
  <c r="X614" i="11"/>
  <c r="Y614" i="11"/>
  <c r="AC645" i="11"/>
  <c r="X645" i="11"/>
  <c r="Y656" i="11"/>
  <c r="X656" i="11"/>
  <c r="Y665" i="11"/>
  <c r="X665" i="11"/>
  <c r="AC697" i="11"/>
  <c r="X697" i="11"/>
  <c r="X297" i="11"/>
  <c r="X309" i="11"/>
  <c r="X316" i="11"/>
  <c r="Y321" i="11"/>
  <c r="AC368" i="11"/>
  <c r="X368" i="11"/>
  <c r="Y396" i="11"/>
  <c r="X396" i="11"/>
  <c r="Y404" i="11"/>
  <c r="X404" i="11"/>
  <c r="Y412" i="11"/>
  <c r="X412" i="11"/>
  <c r="Y469" i="11"/>
  <c r="X469" i="11"/>
  <c r="Y603" i="11"/>
  <c r="X603" i="11"/>
  <c r="Y622" i="11"/>
  <c r="X622" i="11"/>
  <c r="X655" i="11"/>
  <c r="Y655" i="11"/>
  <c r="Y664" i="11"/>
  <c r="X664" i="11"/>
  <c r="AC689" i="11"/>
  <c r="X689" i="11"/>
  <c r="AC909" i="11"/>
  <c r="X909" i="11"/>
  <c r="X345" i="11"/>
  <c r="X369" i="11"/>
  <c r="X393" i="11"/>
  <c r="AC405" i="11"/>
  <c r="X409" i="11"/>
  <c r="X425" i="11"/>
  <c r="AC425" i="11"/>
  <c r="Y440" i="11"/>
  <c r="X440" i="11"/>
  <c r="X449" i="11"/>
  <c r="Y457" i="11"/>
  <c r="X457" i="11"/>
  <c r="X499" i="11"/>
  <c r="AC550" i="11"/>
  <c r="X550" i="11"/>
  <c r="AC558" i="11"/>
  <c r="X558" i="11"/>
  <c r="AC644" i="11"/>
  <c r="X644" i="11"/>
  <c r="AC680" i="11"/>
  <c r="X680" i="11"/>
  <c r="AC688" i="11"/>
  <c r="X688" i="11"/>
  <c r="AC696" i="11"/>
  <c r="X696" i="11"/>
  <c r="AC704" i="11"/>
  <c r="X704" i="11"/>
  <c r="AC712" i="11"/>
  <c r="X712" i="11"/>
  <c r="AC831" i="11"/>
  <c r="X831" i="11"/>
  <c r="AC895" i="11"/>
  <c r="X895" i="11"/>
  <c r="X976" i="11"/>
  <c r="Y976" i="11"/>
  <c r="Y476" i="11"/>
  <c r="X476" i="11"/>
  <c r="AC549" i="11"/>
  <c r="X549" i="11"/>
  <c r="AC557" i="11"/>
  <c r="X557" i="11"/>
  <c r="AC630" i="11"/>
  <c r="X630" i="11"/>
  <c r="AC677" i="11"/>
  <c r="X677" i="11"/>
  <c r="AC685" i="11"/>
  <c r="X685" i="11"/>
  <c r="AC693" i="11"/>
  <c r="X693" i="11"/>
  <c r="AC701" i="11"/>
  <c r="X701" i="11"/>
  <c r="AC709" i="11"/>
  <c r="X709" i="11"/>
  <c r="AC830" i="11"/>
  <c r="X830" i="11"/>
  <c r="AC862" i="11"/>
  <c r="X862" i="11"/>
  <c r="X903" i="11"/>
  <c r="Y420" i="11"/>
  <c r="X420" i="11"/>
  <c r="X429" i="11"/>
  <c r="X436" i="11"/>
  <c r="X437" i="11"/>
  <c r="X444" i="11"/>
  <c r="X445" i="11"/>
  <c r="AC445" i="11"/>
  <c r="X459" i="11"/>
  <c r="X465" i="11"/>
  <c r="X497" i="11"/>
  <c r="X498" i="11"/>
  <c r="X522" i="11"/>
  <c r="AC554" i="11"/>
  <c r="X554" i="11"/>
  <c r="AC611" i="11"/>
  <c r="X611" i="11"/>
  <c r="X631" i="11"/>
  <c r="Y639" i="11"/>
  <c r="X640" i="11"/>
  <c r="X641" i="11"/>
  <c r="Y647" i="11"/>
  <c r="X648" i="11"/>
  <c r="X649" i="11"/>
  <c r="AC661" i="11"/>
  <c r="X661" i="11"/>
  <c r="AC676" i="11"/>
  <c r="X676" i="11"/>
  <c r="AC684" i="11"/>
  <c r="X684" i="11"/>
  <c r="AC692" i="11"/>
  <c r="X692" i="11"/>
  <c r="AC700" i="11"/>
  <c r="X700" i="11"/>
  <c r="AC708" i="11"/>
  <c r="X708" i="11"/>
  <c r="AC718" i="11"/>
  <c r="X718" i="11"/>
  <c r="AC788" i="11"/>
  <c r="X788" i="11"/>
  <c r="X941" i="11"/>
  <c r="AC941" i="11"/>
  <c r="Y992" i="11"/>
  <c r="X992" i="11"/>
  <c r="X417" i="11"/>
  <c r="X421" i="11"/>
  <c r="X441" i="11"/>
  <c r="X453" i="11"/>
  <c r="X533" i="11"/>
  <c r="X542" i="11"/>
  <c r="X581" i="11"/>
  <c r="X585" i="11"/>
  <c r="X586" i="11"/>
  <c r="X589" i="11"/>
  <c r="X590" i="11"/>
  <c r="X600" i="11"/>
  <c r="X606" i="11"/>
  <c r="X607" i="11"/>
  <c r="X624" i="11"/>
  <c r="X627" i="11"/>
  <c r="X635" i="11"/>
  <c r="X643" i="11"/>
  <c r="X652" i="11"/>
  <c r="X653" i="11"/>
  <c r="X659" i="11"/>
  <c r="X668" i="11"/>
  <c r="X669" i="11"/>
  <c r="X675" i="11"/>
  <c r="X679" i="11"/>
  <c r="X683" i="11"/>
  <c r="X687" i="11"/>
  <c r="X691" i="11"/>
  <c r="X695" i="11"/>
  <c r="X699" i="11"/>
  <c r="X703" i="11"/>
  <c r="X707" i="11"/>
  <c r="X711" i="11"/>
  <c r="X846" i="11"/>
  <c r="X847" i="11"/>
  <c r="X968" i="11"/>
  <c r="X973" i="11"/>
  <c r="X937" i="11"/>
  <c r="X608" i="11"/>
  <c r="X651" i="11"/>
  <c r="X667" i="11"/>
  <c r="X724" i="11"/>
  <c r="X732" i="11"/>
  <c r="X740" i="11"/>
  <c r="X748" i="11"/>
  <c r="X756" i="11"/>
  <c r="X764" i="11"/>
  <c r="X772" i="11"/>
  <c r="X961" i="11"/>
  <c r="X982" i="11"/>
  <c r="X174" i="11"/>
  <c r="AC269" i="11"/>
  <c r="X275" i="11"/>
  <c r="Y275" i="11"/>
  <c r="AC285" i="11"/>
  <c r="AC301" i="11"/>
  <c r="X307" i="11"/>
  <c r="Y307" i="11"/>
  <c r="Y800" i="11"/>
  <c r="X800" i="11"/>
  <c r="Y808" i="11"/>
  <c r="X808" i="11"/>
  <c r="AC822" i="11"/>
  <c r="X822" i="11"/>
  <c r="Y843" i="11"/>
  <c r="X843" i="11"/>
  <c r="AC854" i="11"/>
  <c r="X854" i="11"/>
  <c r="Y953" i="11"/>
  <c r="X953" i="11"/>
  <c r="X98" i="11"/>
  <c r="Y113" i="11"/>
  <c r="X114" i="11"/>
  <c r="Y129" i="11"/>
  <c r="X130" i="11"/>
  <c r="Y177" i="11"/>
  <c r="X178" i="11"/>
  <c r="Y193" i="11"/>
  <c r="X194" i="11"/>
  <c r="Y209" i="11"/>
  <c r="X210" i="11"/>
  <c r="AC265" i="11"/>
  <c r="X271" i="11"/>
  <c r="Y271" i="11"/>
  <c r="AC281" i="11"/>
  <c r="X287" i="11"/>
  <c r="Y287" i="11"/>
  <c r="AC297" i="11"/>
  <c r="X303" i="11"/>
  <c r="Y303" i="11"/>
  <c r="AC313" i="11"/>
  <c r="X317" i="11"/>
  <c r="X319" i="11"/>
  <c r="Y319" i="11"/>
  <c r="AC329" i="11"/>
  <c r="X333" i="11"/>
  <c r="X335" i="11"/>
  <c r="Y335" i="11"/>
  <c r="AC345" i="11"/>
  <c r="X349" i="11"/>
  <c r="X351" i="11"/>
  <c r="Y351" i="11"/>
  <c r="Y573" i="11"/>
  <c r="X573" i="11"/>
  <c r="Y578" i="11"/>
  <c r="X578" i="11"/>
  <c r="AC593" i="11"/>
  <c r="X593" i="11"/>
  <c r="X78" i="11"/>
  <c r="X94" i="11"/>
  <c r="X110" i="11"/>
  <c r="X126" i="11"/>
  <c r="X142" i="11"/>
  <c r="X158" i="11"/>
  <c r="X190" i="11"/>
  <c r="X206" i="11"/>
  <c r="X291" i="11"/>
  <c r="Y291" i="11"/>
  <c r="X323" i="11"/>
  <c r="Y323" i="11"/>
  <c r="X339" i="11"/>
  <c r="Y339" i="11"/>
  <c r="Y541" i="11"/>
  <c r="X541" i="11"/>
  <c r="AC594" i="11"/>
  <c r="X594" i="11"/>
  <c r="Y717" i="11"/>
  <c r="X717" i="11"/>
  <c r="X979" i="11"/>
  <c r="Y979" i="11"/>
  <c r="Y81" i="11"/>
  <c r="X82" i="11"/>
  <c r="Y97" i="11"/>
  <c r="Y145" i="11"/>
  <c r="X146" i="11"/>
  <c r="Y161" i="11"/>
  <c r="X162" i="11"/>
  <c r="Y85" i="11"/>
  <c r="X86" i="11"/>
  <c r="X93" i="11"/>
  <c r="Y101" i="11"/>
  <c r="X102" i="11"/>
  <c r="X109" i="11"/>
  <c r="Y117" i="11"/>
  <c r="X118" i="11"/>
  <c r="X125" i="11"/>
  <c r="Y133" i="11"/>
  <c r="X134" i="11"/>
  <c r="X141" i="11"/>
  <c r="Y149" i="11"/>
  <c r="X150" i="11"/>
  <c r="X157" i="11"/>
  <c r="Y165" i="11"/>
  <c r="X166" i="11"/>
  <c r="X173" i="11"/>
  <c r="Y181" i="11"/>
  <c r="X182" i="11"/>
  <c r="X189" i="11"/>
  <c r="Y197" i="11"/>
  <c r="X198" i="11"/>
  <c r="X205" i="11"/>
  <c r="Y213" i="11"/>
  <c r="Y214" i="11"/>
  <c r="Y215" i="11"/>
  <c r="Y216" i="11"/>
  <c r="Y217" i="11"/>
  <c r="Y218" i="11"/>
  <c r="Y219" i="11"/>
  <c r="Y220" i="11"/>
  <c r="Y221" i="11"/>
  <c r="Y222" i="11"/>
  <c r="Y223" i="11"/>
  <c r="Y224" i="11"/>
  <c r="Y225" i="11"/>
  <c r="Y226" i="11"/>
  <c r="Y227" i="11"/>
  <c r="Y228" i="11"/>
  <c r="Y229" i="11"/>
  <c r="Y230" i="11"/>
  <c r="Y231" i="11"/>
  <c r="Y232" i="11"/>
  <c r="Y233" i="11"/>
  <c r="Y234" i="11"/>
  <c r="Y235" i="11"/>
  <c r="Y236" i="11"/>
  <c r="Y237" i="11"/>
  <c r="Y238" i="11"/>
  <c r="Y239" i="11"/>
  <c r="Y240" i="11"/>
  <c r="Y241" i="11"/>
  <c r="Y242" i="11"/>
  <c r="Y243" i="11"/>
  <c r="Y244" i="11"/>
  <c r="Y245" i="11"/>
  <c r="Y246" i="11"/>
  <c r="Y247" i="11"/>
  <c r="Y248" i="11"/>
  <c r="Y249" i="11"/>
  <c r="Y250" i="11"/>
  <c r="Y251" i="11"/>
  <c r="Y252" i="11"/>
  <c r="Y253" i="11"/>
  <c r="Y254" i="11"/>
  <c r="Y255" i="11"/>
  <c r="Y256" i="11"/>
  <c r="Y257" i="11"/>
  <c r="Y258" i="11"/>
  <c r="Y259" i="11"/>
  <c r="X260" i="11"/>
  <c r="X267" i="11"/>
  <c r="Y267" i="11"/>
  <c r="X276" i="11"/>
  <c r="X283" i="11"/>
  <c r="Y283" i="11"/>
  <c r="X292" i="11"/>
  <c r="X299" i="11"/>
  <c r="Y299" i="11"/>
  <c r="X308" i="11"/>
  <c r="X315" i="11"/>
  <c r="Y315" i="11"/>
  <c r="X324" i="11"/>
  <c r="X331" i="11"/>
  <c r="Y331" i="11"/>
  <c r="X340" i="11"/>
  <c r="X347" i="11"/>
  <c r="Y347" i="11"/>
  <c r="X360" i="11"/>
  <c r="AC365" i="11"/>
  <c r="X376" i="11"/>
  <c r="AC381" i="11"/>
  <c r="AC397" i="11"/>
  <c r="Y489" i="11"/>
  <c r="X489" i="11"/>
  <c r="X526" i="11"/>
  <c r="AC526" i="11"/>
  <c r="AC562" i="11"/>
  <c r="X562" i="11"/>
  <c r="X620" i="11"/>
  <c r="Y620" i="11"/>
  <c r="X263" i="11"/>
  <c r="Y263" i="11"/>
  <c r="X272" i="11"/>
  <c r="X279" i="11"/>
  <c r="Y279" i="11"/>
  <c r="X288" i="11"/>
  <c r="X295" i="11"/>
  <c r="Y295" i="11"/>
  <c r="X304" i="11"/>
  <c r="X311" i="11"/>
  <c r="Y311" i="11"/>
  <c r="X320" i="11"/>
  <c r="X327" i="11"/>
  <c r="Y327" i="11"/>
  <c r="X336" i="11"/>
  <c r="X343" i="11"/>
  <c r="Y343" i="11"/>
  <c r="X352" i="11"/>
  <c r="X364" i="11"/>
  <c r="AC369" i="11"/>
  <c r="X380" i="11"/>
  <c r="AC385" i="11"/>
  <c r="AC401" i="11"/>
  <c r="AC417" i="11"/>
  <c r="AC433" i="11"/>
  <c r="AC449" i="11"/>
  <c r="X451" i="11"/>
  <c r="Y451" i="11"/>
  <c r="Y481" i="11"/>
  <c r="X481" i="11"/>
  <c r="Y518" i="11"/>
  <c r="X518" i="11"/>
  <c r="Y546" i="11"/>
  <c r="X546" i="11"/>
  <c r="AC561" i="11"/>
  <c r="X561" i="11"/>
  <c r="Y599" i="11"/>
  <c r="X599" i="11"/>
  <c r="X604" i="11"/>
  <c r="Y604" i="11"/>
  <c r="X355" i="11"/>
  <c r="X359" i="11"/>
  <c r="X363" i="11"/>
  <c r="X367" i="11"/>
  <c r="X371" i="11"/>
  <c r="X375" i="11"/>
  <c r="X379" i="11"/>
  <c r="X383" i="11"/>
  <c r="X387" i="11"/>
  <c r="X391" i="11"/>
  <c r="X395" i="11"/>
  <c r="X399" i="11"/>
  <c r="X403" i="11"/>
  <c r="X407" i="11"/>
  <c r="X411" i="11"/>
  <c r="X415" i="11"/>
  <c r="X419" i="11"/>
  <c r="X423" i="11"/>
  <c r="X427" i="11"/>
  <c r="X431" i="11"/>
  <c r="X435" i="11"/>
  <c r="X439" i="11"/>
  <c r="X443" i="11"/>
  <c r="X447" i="11"/>
  <c r="Y452" i="11"/>
  <c r="X452" i="11"/>
  <c r="X455" i="11"/>
  <c r="X486" i="11"/>
  <c r="Y486" i="11"/>
  <c r="AC514" i="11"/>
  <c r="Y534" i="11"/>
  <c r="X534" i="11"/>
  <c r="Y538" i="11"/>
  <c r="X538" i="11"/>
  <c r="Y542" i="11"/>
  <c r="Y545" i="11"/>
  <c r="X545" i="11"/>
  <c r="Y566" i="11"/>
  <c r="X566" i="11"/>
  <c r="Y570" i="11"/>
  <c r="X570" i="11"/>
  <c r="Y577" i="11"/>
  <c r="X577" i="11"/>
  <c r="Y598" i="11"/>
  <c r="X598" i="11"/>
  <c r="Y716" i="11"/>
  <c r="X716" i="11"/>
  <c r="Y456" i="11"/>
  <c r="X456" i="11"/>
  <c r="Y472" i="11"/>
  <c r="X472" i="11"/>
  <c r="X473" i="11"/>
  <c r="Y473" i="11"/>
  <c r="X494" i="11"/>
  <c r="Y494" i="11"/>
  <c r="X530" i="11"/>
  <c r="Y530" i="11"/>
  <c r="Y537" i="11"/>
  <c r="X537" i="11"/>
  <c r="Y565" i="11"/>
  <c r="X565" i="11"/>
  <c r="Y569" i="11"/>
  <c r="X569" i="11"/>
  <c r="Y597" i="11"/>
  <c r="X597" i="11"/>
  <c r="Y623" i="11"/>
  <c r="X623" i="11"/>
  <c r="X632" i="11"/>
  <c r="Y632" i="11"/>
  <c r="Y715" i="11"/>
  <c r="X715" i="11"/>
  <c r="Y355" i="11"/>
  <c r="Y359" i="11"/>
  <c r="Y363" i="11"/>
  <c r="Y367" i="11"/>
  <c r="Y371" i="11"/>
  <c r="Y375" i="11"/>
  <c r="Y379" i="11"/>
  <c r="Y383" i="11"/>
  <c r="Y387" i="11"/>
  <c r="Y391" i="11"/>
  <c r="Y395" i="11"/>
  <c r="Y399" i="11"/>
  <c r="Y403" i="11"/>
  <c r="Y407" i="11"/>
  <c r="Y411" i="11"/>
  <c r="Y415" i="11"/>
  <c r="Y419" i="11"/>
  <c r="Y423" i="11"/>
  <c r="Y427" i="11"/>
  <c r="Y431" i="11"/>
  <c r="Y435" i="11"/>
  <c r="Y439" i="11"/>
  <c r="Y443" i="11"/>
  <c r="Y447" i="11"/>
  <c r="Y455" i="11"/>
  <c r="Y460" i="11"/>
  <c r="X460" i="11"/>
  <c r="X463" i="11"/>
  <c r="Y463" i="11"/>
  <c r="Y464" i="11"/>
  <c r="X464" i="11"/>
  <c r="X467" i="11"/>
  <c r="Y467" i="11"/>
  <c r="Y468" i="11"/>
  <c r="X468" i="11"/>
  <c r="X471" i="11"/>
  <c r="Y471" i="11"/>
  <c r="Y482" i="11"/>
  <c r="X482" i="11"/>
  <c r="Y490" i="11"/>
  <c r="X490" i="11"/>
  <c r="X505" i="11"/>
  <c r="X506" i="11"/>
  <c r="AC513" i="11"/>
  <c r="X513" i="11"/>
  <c r="Y521" i="11"/>
  <c r="X521" i="11"/>
  <c r="Y529" i="11"/>
  <c r="X529" i="11"/>
  <c r="X602" i="11"/>
  <c r="Y602" i="11"/>
  <c r="Y638" i="11"/>
  <c r="X638" i="11"/>
  <c r="Y642" i="11"/>
  <c r="X642" i="11"/>
  <c r="Y646" i="11"/>
  <c r="X646" i="11"/>
  <c r="Y650" i="11"/>
  <c r="X650" i="11"/>
  <c r="Y654" i="11"/>
  <c r="X654" i="11"/>
  <c r="Y658" i="11"/>
  <c r="X658" i="11"/>
  <c r="Y662" i="11"/>
  <c r="X662" i="11"/>
  <c r="Y666" i="11"/>
  <c r="X666" i="11"/>
  <c r="Y670" i="11"/>
  <c r="X670" i="11"/>
  <c r="Y674" i="11"/>
  <c r="X674" i="11"/>
  <c r="Y678" i="11"/>
  <c r="X678" i="11"/>
  <c r="Y682" i="11"/>
  <c r="X682" i="11"/>
  <c r="Y686" i="11"/>
  <c r="X686" i="11"/>
  <c r="Y690" i="11"/>
  <c r="X690" i="11"/>
  <c r="Y694" i="11"/>
  <c r="X694" i="11"/>
  <c r="Y698" i="11"/>
  <c r="X698" i="11"/>
  <c r="Y702" i="11"/>
  <c r="X702" i="11"/>
  <c r="Y706" i="11"/>
  <c r="X706" i="11"/>
  <c r="Y710" i="11"/>
  <c r="X710" i="11"/>
  <c r="Y720" i="11"/>
  <c r="X720" i="11"/>
  <c r="AC792" i="11"/>
  <c r="X792" i="11"/>
  <c r="Y834" i="11"/>
  <c r="X834" i="11"/>
  <c r="AC839" i="11"/>
  <c r="X839" i="11"/>
  <c r="Y860" i="11"/>
  <c r="X860" i="11"/>
  <c r="Y898" i="11"/>
  <c r="X898" i="11"/>
  <c r="Y907" i="11"/>
  <c r="X907" i="11"/>
  <c r="Y912" i="11"/>
  <c r="X912" i="11"/>
  <c r="AC990" i="11"/>
  <c r="X990" i="11"/>
  <c r="X502" i="11"/>
  <c r="X517" i="11"/>
  <c r="X525" i="11"/>
  <c r="X618" i="11"/>
  <c r="X636" i="11"/>
  <c r="Y636" i="11"/>
  <c r="X714" i="11"/>
  <c r="Y827" i="11"/>
  <c r="X827" i="11"/>
  <c r="AC838" i="11"/>
  <c r="X838" i="11"/>
  <c r="X987" i="11"/>
  <c r="Y987" i="11"/>
  <c r="X477" i="11"/>
  <c r="X510" i="11"/>
  <c r="X634" i="11"/>
  <c r="X719" i="11"/>
  <c r="X728" i="11"/>
  <c r="X736" i="11"/>
  <c r="Y818" i="11"/>
  <c r="X818" i="11"/>
  <c r="AC823" i="11"/>
  <c r="X823" i="11"/>
  <c r="Y850" i="11"/>
  <c r="X850" i="11"/>
  <c r="AC855" i="11"/>
  <c r="X855" i="11"/>
  <c r="Y906" i="11"/>
  <c r="X906" i="11"/>
  <c r="Y944" i="11"/>
  <c r="X944" i="11"/>
  <c r="Y948" i="11"/>
  <c r="X948" i="11"/>
  <c r="Y965" i="11"/>
  <c r="X965" i="11"/>
  <c r="X475" i="11"/>
  <c r="X479" i="11"/>
  <c r="X487" i="11"/>
  <c r="X495" i="11"/>
  <c r="X503" i="11"/>
  <c r="X509" i="11"/>
  <c r="X722" i="11"/>
  <c r="X730" i="11"/>
  <c r="X738" i="11"/>
  <c r="X746" i="11"/>
  <c r="X754" i="11"/>
  <c r="X762" i="11"/>
  <c r="X770" i="11"/>
  <c r="Y826" i="11"/>
  <c r="X826" i="11"/>
  <c r="Y842" i="11"/>
  <c r="X842" i="11"/>
  <c r="Y858" i="11"/>
  <c r="X858" i="11"/>
  <c r="Y914" i="11"/>
  <c r="X914" i="11"/>
  <c r="X744" i="11"/>
  <c r="X752" i="11"/>
  <c r="X760" i="11"/>
  <c r="X768" i="11"/>
  <c r="X776" i="11"/>
  <c r="Y780" i="11"/>
  <c r="X780" i="11"/>
  <c r="Y784" i="11"/>
  <c r="X784" i="11"/>
  <c r="Y819" i="11"/>
  <c r="X819" i="11"/>
  <c r="Y835" i="11"/>
  <c r="X835" i="11"/>
  <c r="Y851" i="11"/>
  <c r="X851" i="11"/>
  <c r="Y899" i="11"/>
  <c r="X899" i="11"/>
  <c r="Y956" i="11"/>
  <c r="X956" i="11"/>
  <c r="Y984" i="11"/>
  <c r="AC509" i="11"/>
  <c r="Y511" i="11"/>
  <c r="X511" i="11"/>
  <c r="AC525" i="11"/>
  <c r="Y527" i="11"/>
  <c r="X527" i="11"/>
  <c r="X612" i="11"/>
  <c r="Y612" i="11"/>
  <c r="AC794" i="11"/>
  <c r="X794" i="11"/>
  <c r="Y811" i="11"/>
  <c r="X811" i="11"/>
  <c r="X480" i="11"/>
  <c r="Y483" i="11"/>
  <c r="Y491" i="11"/>
  <c r="Y499" i="11"/>
  <c r="Y515" i="11"/>
  <c r="X515" i="11"/>
  <c r="Y531" i="11"/>
  <c r="X531" i="11"/>
  <c r="AC626" i="11"/>
  <c r="X626" i="11"/>
  <c r="X84" i="11"/>
  <c r="X96" i="11"/>
  <c r="X100" i="11"/>
  <c r="X104" i="11"/>
  <c r="X108" i="11"/>
  <c r="X124" i="11"/>
  <c r="X128" i="11"/>
  <c r="X132" i="11"/>
  <c r="X136" i="11"/>
  <c r="X140" i="11"/>
  <c r="X152" i="11"/>
  <c r="X156" i="11"/>
  <c r="X160" i="11"/>
  <c r="X164" i="11"/>
  <c r="X168" i="11"/>
  <c r="X172" i="11"/>
  <c r="X176" i="11"/>
  <c r="X180" i="11"/>
  <c r="X184" i="11"/>
  <c r="X188" i="11"/>
  <c r="X192" i="11"/>
  <c r="X196" i="11"/>
  <c r="X200" i="11"/>
  <c r="X204" i="11"/>
  <c r="X208" i="11"/>
  <c r="X212" i="11"/>
  <c r="X262" i="11"/>
  <c r="X266" i="11"/>
  <c r="X270" i="11"/>
  <c r="X274" i="11"/>
  <c r="X278" i="11"/>
  <c r="X282" i="11"/>
  <c r="X286" i="11"/>
  <c r="X290" i="11"/>
  <c r="X294" i="11"/>
  <c r="X298" i="11"/>
  <c r="X302" i="11"/>
  <c r="X306" i="11"/>
  <c r="X310" i="11"/>
  <c r="X314" i="11"/>
  <c r="X318" i="11"/>
  <c r="X322" i="11"/>
  <c r="X326" i="11"/>
  <c r="X330" i="11"/>
  <c r="X334" i="11"/>
  <c r="X338" i="11"/>
  <c r="X342" i="11"/>
  <c r="X346" i="11"/>
  <c r="X350" i="11"/>
  <c r="X354" i="11"/>
  <c r="X358" i="11"/>
  <c r="X362" i="11"/>
  <c r="X366" i="11"/>
  <c r="X370" i="11"/>
  <c r="X374" i="11"/>
  <c r="X378" i="11"/>
  <c r="X382" i="11"/>
  <c r="X386" i="11"/>
  <c r="X390" i="11"/>
  <c r="X394" i="11"/>
  <c r="X398" i="11"/>
  <c r="X402" i="11"/>
  <c r="X406" i="11"/>
  <c r="X410" i="11"/>
  <c r="X414" i="11"/>
  <c r="X418" i="11"/>
  <c r="X422" i="11"/>
  <c r="X426" i="11"/>
  <c r="X430" i="11"/>
  <c r="X434" i="11"/>
  <c r="X438" i="11"/>
  <c r="X442" i="11"/>
  <c r="X446" i="11"/>
  <c r="X450" i="11"/>
  <c r="X454" i="11"/>
  <c r="X458" i="11"/>
  <c r="X462" i="11"/>
  <c r="X466" i="11"/>
  <c r="X470" i="11"/>
  <c r="X474" i="11"/>
  <c r="X478" i="11"/>
  <c r="X485" i="11"/>
  <c r="X493" i="11"/>
  <c r="X501" i="11"/>
  <c r="AC517" i="11"/>
  <c r="Y519" i="11"/>
  <c r="X519" i="11"/>
  <c r="AC533" i="11"/>
  <c r="Y535" i="11"/>
  <c r="X535" i="11"/>
  <c r="AC610" i="11"/>
  <c r="X610" i="11"/>
  <c r="Y629" i="11"/>
  <c r="X629" i="11"/>
  <c r="X80" i="11"/>
  <c r="X88" i="11"/>
  <c r="X92" i="11"/>
  <c r="X112" i="11"/>
  <c r="X116" i="11"/>
  <c r="X120" i="11"/>
  <c r="X144" i="11"/>
  <c r="X148" i="11"/>
  <c r="S22" i="11"/>
  <c r="X79" i="11"/>
  <c r="X83" i="11"/>
  <c r="X87" i="11"/>
  <c r="X91" i="11"/>
  <c r="X95" i="11"/>
  <c r="X99" i="11"/>
  <c r="X103" i="11"/>
  <c r="X107" i="11"/>
  <c r="X111" i="11"/>
  <c r="X115" i="11"/>
  <c r="X119" i="11"/>
  <c r="X123" i="11"/>
  <c r="X127" i="11"/>
  <c r="X131" i="11"/>
  <c r="X135" i="11"/>
  <c r="X139" i="11"/>
  <c r="X143" i="11"/>
  <c r="X147" i="11"/>
  <c r="X151" i="11"/>
  <c r="X155" i="11"/>
  <c r="X159" i="11"/>
  <c r="X163" i="11"/>
  <c r="X167" i="11"/>
  <c r="X171" i="11"/>
  <c r="X175" i="11"/>
  <c r="X179" i="11"/>
  <c r="X183" i="11"/>
  <c r="X187" i="11"/>
  <c r="X191" i="11"/>
  <c r="X195" i="11"/>
  <c r="X199" i="11"/>
  <c r="X203" i="11"/>
  <c r="X207" i="11"/>
  <c r="X211" i="11"/>
  <c r="Y507" i="11"/>
  <c r="X507" i="11"/>
  <c r="Y523" i="11"/>
  <c r="X523" i="11"/>
  <c r="Y613" i="11"/>
  <c r="X613" i="11"/>
  <c r="X628" i="11"/>
  <c r="Y628" i="11"/>
  <c r="X484" i="11"/>
  <c r="X488" i="11"/>
  <c r="X492" i="11"/>
  <c r="X496" i="11"/>
  <c r="X500" i="11"/>
  <c r="X504" i="11"/>
  <c r="X508" i="11"/>
  <c r="X512" i="11"/>
  <c r="X516" i="11"/>
  <c r="X520" i="11"/>
  <c r="X524" i="11"/>
  <c r="X528" i="11"/>
  <c r="X532" i="11"/>
  <c r="X536" i="11"/>
  <c r="X539" i="11"/>
  <c r="X540" i="11"/>
  <c r="X543" i="11"/>
  <c r="X544" i="11"/>
  <c r="X547" i="11"/>
  <c r="X548" i="11"/>
  <c r="X551" i="11"/>
  <c r="X552" i="11"/>
  <c r="X555" i="11"/>
  <c r="X556" i="11"/>
  <c r="X559" i="11"/>
  <c r="X560" i="11"/>
  <c r="X563" i="11"/>
  <c r="X564" i="11"/>
  <c r="X567" i="11"/>
  <c r="X568" i="11"/>
  <c r="X571" i="11"/>
  <c r="X572" i="11"/>
  <c r="X575" i="11"/>
  <c r="X576" i="11"/>
  <c r="X579" i="11"/>
  <c r="X580" i="11"/>
  <c r="X583" i="11"/>
  <c r="X584" i="11"/>
  <c r="X587" i="11"/>
  <c r="X588" i="11"/>
  <c r="X591" i="11"/>
  <c r="X592" i="11"/>
  <c r="X595" i="11"/>
  <c r="X596" i="11"/>
  <c r="Y601" i="11"/>
  <c r="X601" i="11"/>
  <c r="Y608" i="11"/>
  <c r="Y617" i="11"/>
  <c r="X617" i="11"/>
  <c r="Y624" i="11"/>
  <c r="Y633" i="11"/>
  <c r="X633" i="11"/>
  <c r="Y803" i="11"/>
  <c r="X803" i="11"/>
  <c r="Y605" i="11"/>
  <c r="X605" i="11"/>
  <c r="Y621" i="11"/>
  <c r="X621" i="11"/>
  <c r="Y637" i="11"/>
  <c r="X637" i="11"/>
  <c r="Y795" i="11"/>
  <c r="X795" i="11"/>
  <c r="AC810" i="11"/>
  <c r="X810" i="11"/>
  <c r="Y609" i="11"/>
  <c r="X609" i="11"/>
  <c r="Y625" i="11"/>
  <c r="X625" i="11"/>
  <c r="AC802" i="11"/>
  <c r="X802" i="11"/>
  <c r="Y779" i="11"/>
  <c r="X779" i="11"/>
  <c r="Y783" i="11"/>
  <c r="X783" i="11"/>
  <c r="Y787" i="11"/>
  <c r="X787" i="11"/>
  <c r="Y791" i="11"/>
  <c r="X791" i="11"/>
  <c r="Y797" i="11"/>
  <c r="X797" i="11"/>
  <c r="Y805" i="11"/>
  <c r="X805" i="11"/>
  <c r="Y813" i="11"/>
  <c r="X813" i="11"/>
  <c r="Y857" i="11"/>
  <c r="X857" i="11"/>
  <c r="Y896" i="11"/>
  <c r="X896" i="11"/>
  <c r="Y908" i="11"/>
  <c r="X908" i="11"/>
  <c r="AC932" i="11"/>
  <c r="X932" i="11"/>
  <c r="X778" i="11"/>
  <c r="X782" i="11"/>
  <c r="X786" i="11"/>
  <c r="X790" i="11"/>
  <c r="X796" i="11"/>
  <c r="Y799" i="11"/>
  <c r="X799" i="11"/>
  <c r="X804" i="11"/>
  <c r="Y807" i="11"/>
  <c r="X807" i="11"/>
  <c r="X812" i="11"/>
  <c r="Y815" i="11"/>
  <c r="X815" i="11"/>
  <c r="Y722" i="11"/>
  <c r="X723" i="11"/>
  <c r="Y724" i="11"/>
  <c r="X725" i="11"/>
  <c r="Y726" i="11"/>
  <c r="X727" i="11"/>
  <c r="Y728" i="11"/>
  <c r="X729" i="11"/>
  <c r="Y730" i="11"/>
  <c r="X731" i="11"/>
  <c r="Y732" i="11"/>
  <c r="X733" i="11"/>
  <c r="Y734" i="11"/>
  <c r="X735" i="11"/>
  <c r="Y736" i="11"/>
  <c r="X737" i="11"/>
  <c r="Y738" i="11"/>
  <c r="X739" i="11"/>
  <c r="Y740" i="11"/>
  <c r="X741" i="11"/>
  <c r="Y742" i="11"/>
  <c r="X743" i="11"/>
  <c r="Y744" i="11"/>
  <c r="X745" i="11"/>
  <c r="Y746" i="11"/>
  <c r="X747" i="11"/>
  <c r="Y748" i="11"/>
  <c r="X749" i="11"/>
  <c r="Y750" i="11"/>
  <c r="X751" i="11"/>
  <c r="Y752" i="11"/>
  <c r="X753" i="11"/>
  <c r="Y754" i="11"/>
  <c r="X755" i="11"/>
  <c r="Y756" i="11"/>
  <c r="X757" i="11"/>
  <c r="Y758" i="11"/>
  <c r="X759" i="11"/>
  <c r="Y760" i="11"/>
  <c r="X761" i="11"/>
  <c r="Y762" i="11"/>
  <c r="X763" i="11"/>
  <c r="Y764" i="11"/>
  <c r="X765" i="11"/>
  <c r="Y766" i="11"/>
  <c r="X767" i="11"/>
  <c r="Y768" i="11"/>
  <c r="X769" i="11"/>
  <c r="Y770" i="11"/>
  <c r="X771" i="11"/>
  <c r="Y772" i="11"/>
  <c r="X773" i="11"/>
  <c r="Y774" i="11"/>
  <c r="X775" i="11"/>
  <c r="Y776" i="11"/>
  <c r="Y777" i="11"/>
  <c r="X777" i="11"/>
  <c r="Y781" i="11"/>
  <c r="X781" i="11"/>
  <c r="Y785" i="11"/>
  <c r="X785" i="11"/>
  <c r="Y789" i="11"/>
  <c r="X789" i="11"/>
  <c r="Y793" i="11"/>
  <c r="X793" i="11"/>
  <c r="X798" i="11"/>
  <c r="Y801" i="11"/>
  <c r="X801" i="11"/>
  <c r="X806" i="11"/>
  <c r="Y809" i="11"/>
  <c r="X809" i="11"/>
  <c r="X814" i="11"/>
  <c r="Y817" i="11"/>
  <c r="X817" i="11"/>
  <c r="Y820" i="11"/>
  <c r="X820" i="11"/>
  <c r="Y821" i="11"/>
  <c r="X821" i="11"/>
  <c r="Y825" i="11"/>
  <c r="X825" i="11"/>
  <c r="Y829" i="11"/>
  <c r="X829" i="11"/>
  <c r="Y833" i="11"/>
  <c r="X833" i="11"/>
  <c r="Y837" i="11"/>
  <c r="X837" i="11"/>
  <c r="Y841" i="11"/>
  <c r="X841" i="11"/>
  <c r="Y845" i="11"/>
  <c r="X845" i="11"/>
  <c r="Y849" i="11"/>
  <c r="X849" i="11"/>
  <c r="Y853" i="11"/>
  <c r="X853" i="11"/>
  <c r="Y994" i="11"/>
  <c r="X994" i="11"/>
  <c r="X824" i="11"/>
  <c r="X828" i="11"/>
  <c r="X832" i="11"/>
  <c r="X836" i="11"/>
  <c r="X840" i="11"/>
  <c r="X844" i="11"/>
  <c r="X848" i="11"/>
  <c r="X852" i="11"/>
  <c r="X856" i="11"/>
  <c r="Y859" i="11"/>
  <c r="X859" i="11"/>
  <c r="Y900" i="11"/>
  <c r="X900" i="11"/>
  <c r="Y861" i="11"/>
  <c r="X861" i="11"/>
  <c r="Y904" i="11"/>
  <c r="X904" i="11"/>
  <c r="X864" i="11"/>
  <c r="Y864" i="11"/>
  <c r="X868" i="11"/>
  <c r="Y868" i="11"/>
  <c r="X872" i="11"/>
  <c r="Y872" i="11"/>
  <c r="X876" i="11"/>
  <c r="Y876" i="11"/>
  <c r="X880" i="11"/>
  <c r="Y880" i="11"/>
  <c r="X884" i="11"/>
  <c r="Y884" i="11"/>
  <c r="X888" i="11"/>
  <c r="Y888" i="11"/>
  <c r="X892" i="11"/>
  <c r="Y892" i="11"/>
  <c r="Y897" i="11"/>
  <c r="X897" i="11"/>
  <c r="Y905" i="11"/>
  <c r="X905" i="11"/>
  <c r="Y910" i="11"/>
  <c r="X910" i="11"/>
  <c r="Y911" i="11"/>
  <c r="X911" i="11"/>
  <c r="X915" i="11"/>
  <c r="Y916" i="11"/>
  <c r="X916" i="11"/>
  <c r="X924" i="11"/>
  <c r="AC924" i="11"/>
  <c r="X866" i="11"/>
  <c r="Y866" i="11"/>
  <c r="X870" i="11"/>
  <c r="Y870" i="11"/>
  <c r="X874" i="11"/>
  <c r="Y874" i="11"/>
  <c r="X878" i="11"/>
  <c r="Y878" i="11"/>
  <c r="X882" i="11"/>
  <c r="Y882" i="11"/>
  <c r="X886" i="11"/>
  <c r="Y886" i="11"/>
  <c r="X890" i="11"/>
  <c r="Y890" i="11"/>
  <c r="X894" i="11"/>
  <c r="Y894" i="11"/>
  <c r="X901" i="11"/>
  <c r="Y902" i="11"/>
  <c r="X902" i="11"/>
  <c r="Y913" i="11"/>
  <c r="X913" i="11"/>
  <c r="Y920" i="11"/>
  <c r="X920" i="11"/>
  <c r="Y1000" i="11"/>
  <c r="X1000" i="11"/>
  <c r="X863" i="11"/>
  <c r="X865" i="11"/>
  <c r="X867" i="11"/>
  <c r="X869" i="11"/>
  <c r="X871" i="11"/>
  <c r="X873" i="11"/>
  <c r="X875" i="11"/>
  <c r="X877" i="11"/>
  <c r="X879" i="11"/>
  <c r="X881" i="11"/>
  <c r="X883" i="11"/>
  <c r="X885" i="11"/>
  <c r="X887" i="11"/>
  <c r="X889" i="11"/>
  <c r="X891" i="11"/>
  <c r="X893" i="11"/>
  <c r="Y928" i="11"/>
  <c r="X928" i="11"/>
  <c r="X929" i="11"/>
  <c r="Y929" i="11"/>
  <c r="Y949" i="11"/>
  <c r="X949" i="11"/>
  <c r="Y977" i="11"/>
  <c r="X977" i="11"/>
  <c r="Y980" i="11"/>
  <c r="X980" i="11"/>
  <c r="X925" i="11"/>
  <c r="Y925" i="11"/>
  <c r="X933" i="11"/>
  <c r="Y933" i="11"/>
  <c r="Y952" i="11"/>
  <c r="X952" i="11"/>
  <c r="Y964" i="11"/>
  <c r="X964" i="11"/>
  <c r="Y969" i="11"/>
  <c r="X969" i="11"/>
  <c r="Y985" i="11"/>
  <c r="X985" i="11"/>
  <c r="Y998" i="11"/>
  <c r="X998" i="11"/>
  <c r="X921" i="11"/>
  <c r="Y936" i="11"/>
  <c r="X936" i="11"/>
  <c r="Y940" i="11"/>
  <c r="X940" i="11"/>
  <c r="Y996" i="11"/>
  <c r="X996" i="11"/>
  <c r="X945" i="11"/>
  <c r="X957" i="11"/>
  <c r="X960" i="11"/>
  <c r="X972" i="11"/>
  <c r="X978" i="11"/>
  <c r="X981" i="11"/>
  <c r="X983" i="11"/>
  <c r="X986" i="11"/>
  <c r="X988" i="11"/>
  <c r="X991" i="11"/>
  <c r="Y993" i="11"/>
  <c r="X993" i="11"/>
  <c r="Y995" i="11"/>
  <c r="X995" i="11"/>
  <c r="Y997" i="11"/>
  <c r="X997" i="11"/>
  <c r="Y999" i="11"/>
  <c r="X999" i="11"/>
  <c r="Y1001" i="11"/>
  <c r="X1001" i="11"/>
  <c r="Y1002" i="11"/>
  <c r="X1002" i="11"/>
  <c r="Y1003" i="11"/>
  <c r="X1003" i="11"/>
  <c r="Y1004" i="11"/>
  <c r="X1004" i="11"/>
  <c r="Y1005" i="11"/>
  <c r="X1005" i="11"/>
  <c r="Y1006" i="11"/>
  <c r="X1006" i="11"/>
  <c r="Y1007" i="11"/>
  <c r="X1007" i="11"/>
  <c r="Y1008" i="11"/>
  <c r="X1008" i="11"/>
  <c r="Y1009" i="11"/>
  <c r="X1009" i="11"/>
  <c r="Y1010" i="11"/>
  <c r="X1010" i="11"/>
  <c r="Y1011" i="11"/>
  <c r="X1011" i="11"/>
  <c r="Y1012" i="11"/>
  <c r="X1012" i="11"/>
  <c r="Y1013" i="11"/>
  <c r="X1013" i="11"/>
  <c r="Y1014" i="11"/>
  <c r="X1014" i="11"/>
  <c r="Y1015" i="11"/>
  <c r="X1015" i="11"/>
  <c r="Y1016" i="11"/>
  <c r="X1016" i="11"/>
  <c r="Y1017" i="11"/>
  <c r="X1017" i="11"/>
  <c r="Y1018" i="11"/>
  <c r="X1018" i="11"/>
  <c r="Y1019" i="11"/>
  <c r="X1019" i="11"/>
  <c r="Y1020" i="11"/>
  <c r="X1020" i="11"/>
  <c r="Y1021" i="11"/>
  <c r="X1021" i="11"/>
  <c r="Y1022" i="11"/>
  <c r="X1022" i="11"/>
  <c r="Y1023" i="11"/>
  <c r="X1023" i="11"/>
  <c r="Y1024" i="11"/>
  <c r="X1024" i="11"/>
  <c r="Y1025" i="11"/>
  <c r="X1025" i="11"/>
  <c r="Y1026" i="11"/>
  <c r="X1026" i="11"/>
  <c r="Y1027" i="11"/>
  <c r="X1027" i="11"/>
  <c r="Y1031" i="11"/>
  <c r="X1031" i="11"/>
  <c r="X919" i="11"/>
  <c r="X923" i="11"/>
  <c r="X927" i="11"/>
  <c r="X931" i="11"/>
  <c r="X935" i="11"/>
  <c r="X939" i="11"/>
  <c r="X943" i="11"/>
  <c r="X947" i="11"/>
  <c r="X951" i="11"/>
  <c r="X955" i="11"/>
  <c r="X959" i="11"/>
  <c r="X963" i="11"/>
  <c r="X967" i="11"/>
  <c r="X971" i="11"/>
  <c r="X975" i="11"/>
  <c r="X918" i="11"/>
  <c r="X922" i="11"/>
  <c r="X926" i="11"/>
  <c r="X930" i="11"/>
  <c r="X934" i="11"/>
  <c r="X938" i="11"/>
  <c r="X942" i="11"/>
  <c r="X946" i="11"/>
  <c r="X950" i="11"/>
  <c r="X954" i="11"/>
  <c r="X958" i="11"/>
  <c r="X962" i="11"/>
  <c r="X966" i="11"/>
  <c r="X970" i="11"/>
  <c r="X974" i="11"/>
  <c r="Y1030" i="11"/>
  <c r="X1030" i="11"/>
  <c r="Y1034" i="11"/>
  <c r="X1034" i="11"/>
  <c r="Y1029" i="11"/>
  <c r="X1029" i="11"/>
  <c r="Y1033" i="11"/>
  <c r="X1033" i="11"/>
  <c r="Y1028" i="11"/>
  <c r="X1028" i="11"/>
  <c r="Y1032" i="11"/>
  <c r="X1032" i="11"/>
  <c r="J32" i="11" l="1"/>
  <c r="I32" i="11"/>
  <c r="I33" i="11" l="1"/>
  <c r="J33" i="11"/>
  <c r="I34" i="11" l="1"/>
  <c r="J34" i="11"/>
  <c r="I35" i="11" l="1"/>
  <c r="J35" i="11"/>
  <c r="J36" i="11" l="1"/>
  <c r="I36" i="11"/>
  <c r="I37" i="11" l="1"/>
  <c r="J37" i="11"/>
  <c r="I38" i="11" l="1"/>
  <c r="J38" i="11"/>
  <c r="I39" i="11" l="1"/>
  <c r="J39" i="11"/>
  <c r="J40" i="11" l="1"/>
  <c r="I40" i="11"/>
  <c r="I41" i="11" l="1"/>
  <c r="J41" i="11"/>
  <c r="I42" i="11" l="1"/>
  <c r="J42" i="11"/>
  <c r="I43" i="11" l="1"/>
  <c r="J43" i="11"/>
  <c r="J44" i="11" l="1"/>
  <c r="I44" i="11"/>
  <c r="I45" i="11" l="1"/>
  <c r="J45" i="11"/>
  <c r="I46" i="11" l="1"/>
  <c r="J46" i="11"/>
  <c r="I47" i="11" l="1"/>
  <c r="J47" i="11"/>
  <c r="J48" i="11" l="1"/>
  <c r="I48" i="11"/>
  <c r="I49" i="11" l="1"/>
  <c r="J49" i="11"/>
  <c r="I50" i="11" l="1"/>
  <c r="J50" i="11"/>
  <c r="I51" i="11" l="1"/>
  <c r="J51" i="11"/>
  <c r="J52" i="11" l="1"/>
  <c r="I52" i="11"/>
  <c r="I53" i="11" l="1"/>
  <c r="J53" i="11"/>
  <c r="I54" i="11" l="1"/>
  <c r="J54" i="11"/>
  <c r="I55" i="11" l="1"/>
  <c r="J55" i="11"/>
  <c r="J56" i="11" l="1"/>
  <c r="I56" i="11"/>
  <c r="I57" i="11" l="1"/>
  <c r="J57" i="11"/>
  <c r="I58" i="11" l="1"/>
  <c r="J58" i="11"/>
  <c r="I59" i="11" l="1"/>
  <c r="J59" i="11"/>
  <c r="J60" i="11" l="1"/>
  <c r="I60" i="11"/>
  <c r="I61" i="11" l="1"/>
  <c r="J61" i="11"/>
  <c r="I62" i="11" l="1"/>
  <c r="J62" i="11"/>
  <c r="I63" i="11" l="1"/>
  <c r="J63" i="11"/>
  <c r="J64" i="11" l="1"/>
  <c r="I64" i="11"/>
  <c r="I65" i="11" l="1"/>
  <c r="J65" i="11"/>
  <c r="I66" i="11" l="1"/>
  <c r="J66" i="11"/>
  <c r="I67" i="11" l="1"/>
  <c r="J67" i="11"/>
  <c r="J68" i="11" l="1"/>
  <c r="I68" i="11"/>
  <c r="I69" i="11" l="1"/>
  <c r="J69" i="11"/>
  <c r="I70" i="11" l="1"/>
  <c r="J70" i="11"/>
  <c r="I71" i="11" l="1"/>
  <c r="J71" i="11"/>
  <c r="J72" i="11" l="1"/>
  <c r="I72" i="11"/>
  <c r="I73" i="11" l="1"/>
  <c r="K69" i="11" s="1"/>
  <c r="J73" i="11"/>
  <c r="L72" i="11" s="1"/>
  <c r="K70" i="11" l="1"/>
  <c r="K73" i="11"/>
  <c r="K28" i="11"/>
  <c r="K30" i="11"/>
  <c r="K29" i="11"/>
  <c r="K27" i="11"/>
  <c r="K31" i="11"/>
  <c r="K32" i="11"/>
  <c r="K33" i="11"/>
  <c r="K34" i="11"/>
  <c r="K36" i="11"/>
  <c r="K35" i="11"/>
  <c r="K37" i="11"/>
  <c r="K40" i="11"/>
  <c r="K38" i="11"/>
  <c r="K41" i="11"/>
  <c r="K39" i="11"/>
  <c r="K42" i="11"/>
  <c r="K43" i="11"/>
  <c r="K44" i="11"/>
  <c r="K45" i="11"/>
  <c r="K46" i="11"/>
  <c r="K47" i="11"/>
  <c r="K48" i="11"/>
  <c r="K49" i="11"/>
  <c r="K51" i="11"/>
  <c r="K53" i="11"/>
  <c r="K50" i="11"/>
  <c r="K52" i="11"/>
  <c r="K54" i="11"/>
  <c r="K55" i="11"/>
  <c r="K56" i="11"/>
  <c r="K57" i="11"/>
  <c r="K59" i="11"/>
  <c r="K58" i="11"/>
  <c r="K60" i="11"/>
  <c r="K61" i="11"/>
  <c r="K63" i="11"/>
  <c r="K64" i="11"/>
  <c r="K62" i="11"/>
  <c r="K66" i="11"/>
  <c r="K65" i="11"/>
  <c r="K68" i="11"/>
  <c r="K67" i="11"/>
  <c r="K71" i="11"/>
  <c r="L73" i="11"/>
  <c r="L30" i="11"/>
  <c r="L29" i="11"/>
  <c r="L28" i="11"/>
  <c r="L27" i="11"/>
  <c r="L31" i="11"/>
  <c r="L32" i="11"/>
  <c r="L34" i="11"/>
  <c r="L35" i="11"/>
  <c r="L33" i="11"/>
  <c r="L36" i="11"/>
  <c r="L37" i="11"/>
  <c r="L38" i="11"/>
  <c r="L39" i="11"/>
  <c r="L40" i="11"/>
  <c r="L41" i="11"/>
  <c r="L44" i="11"/>
  <c r="L42" i="11"/>
  <c r="L43" i="11"/>
  <c r="L45" i="11"/>
  <c r="L47" i="11"/>
  <c r="L46" i="11"/>
  <c r="L48" i="11"/>
  <c r="L49" i="11"/>
  <c r="L50" i="11"/>
  <c r="L51" i="11"/>
  <c r="L53" i="11"/>
  <c r="L54" i="11"/>
  <c r="L52" i="11"/>
  <c r="L55" i="11"/>
  <c r="L57" i="11"/>
  <c r="L58" i="11"/>
  <c r="L56" i="11"/>
  <c r="L59" i="11"/>
  <c r="L62" i="11"/>
  <c r="L61" i="11"/>
  <c r="L60" i="11"/>
  <c r="L63" i="11"/>
  <c r="L65" i="11"/>
  <c r="L67" i="11"/>
  <c r="L66" i="11"/>
  <c r="L64" i="11"/>
  <c r="L69" i="11"/>
  <c r="L68" i="11"/>
  <c r="L71" i="11"/>
  <c r="K72" i="11"/>
  <c r="L70" i="11"/>
  <c r="AA8" i="11" l="1"/>
  <c r="Y8" i="11"/>
  <c r="Q25" i="11"/>
  <c r="W73" i="11" s="1"/>
  <c r="Q23" i="11"/>
  <c r="Q24" i="11"/>
  <c r="Q26" i="11" s="1"/>
  <c r="S12" i="11"/>
  <c r="S16" i="11" s="1"/>
  <c r="P25" i="11"/>
  <c r="P23" i="11"/>
  <c r="P24" i="11"/>
  <c r="P26" i="11" s="1"/>
  <c r="S71" i="11" l="1"/>
  <c r="S55" i="11"/>
  <c r="S58" i="11"/>
  <c r="S65" i="11"/>
  <c r="S72" i="11"/>
  <c r="S56" i="11"/>
  <c r="S67" i="11"/>
  <c r="S70" i="11"/>
  <c r="S54" i="11"/>
  <c r="S61" i="11"/>
  <c r="S68" i="11"/>
  <c r="S52" i="11"/>
  <c r="S63" i="11"/>
  <c r="S66" i="11"/>
  <c r="S73" i="11"/>
  <c r="S57" i="11"/>
  <c r="S64" i="11"/>
  <c r="S59" i="11"/>
  <c r="S62" i="11"/>
  <c r="S69" i="11"/>
  <c r="S53" i="11"/>
  <c r="S60" i="11"/>
  <c r="S50" i="11"/>
  <c r="S51" i="11"/>
  <c r="S48" i="11"/>
  <c r="S49" i="11"/>
  <c r="S46" i="11"/>
  <c r="S47" i="11"/>
  <c r="S44" i="11"/>
  <c r="S45" i="11"/>
  <c r="S42" i="11"/>
  <c r="S43" i="11"/>
  <c r="S40" i="11"/>
  <c r="S41" i="11"/>
  <c r="S38" i="11"/>
  <c r="S39" i="11"/>
  <c r="S36" i="11"/>
  <c r="S37" i="11"/>
  <c r="S34" i="11"/>
  <c r="S35" i="11"/>
  <c r="S32" i="11"/>
  <c r="S33" i="11"/>
  <c r="S30" i="11"/>
  <c r="S31" i="11"/>
  <c r="S28" i="11"/>
  <c r="S29" i="11"/>
  <c r="S27" i="11"/>
  <c r="R76" i="11"/>
  <c r="R68" i="11"/>
  <c r="R60" i="11"/>
  <c r="R52" i="11"/>
  <c r="R44" i="11"/>
  <c r="R59" i="11"/>
  <c r="R62" i="11"/>
  <c r="R54" i="11"/>
  <c r="R46" i="11"/>
  <c r="R38" i="11"/>
  <c r="R67" i="11"/>
  <c r="R77" i="11"/>
  <c r="R69" i="11"/>
  <c r="R61" i="11"/>
  <c r="R53" i="11"/>
  <c r="R45" i="11"/>
  <c r="R37" i="11"/>
  <c r="R75" i="11"/>
  <c r="R55" i="11"/>
  <c r="R35" i="11"/>
  <c r="R56" i="11"/>
  <c r="R48" i="11"/>
  <c r="R40" i="11"/>
  <c r="R71" i="11"/>
  <c r="R47" i="11"/>
  <c r="R74" i="11"/>
  <c r="R66" i="11"/>
  <c r="R58" i="11"/>
  <c r="R50" i="11"/>
  <c r="R42" i="11"/>
  <c r="R34" i="11"/>
  <c r="R51" i="11"/>
  <c r="R73" i="11"/>
  <c r="R65" i="11"/>
  <c r="R57" i="11"/>
  <c r="R49" i="11"/>
  <c r="R41" i="11"/>
  <c r="R33" i="11"/>
  <c r="R63" i="11"/>
  <c r="R43" i="11"/>
  <c r="R36" i="11"/>
  <c r="R39" i="11"/>
  <c r="R64" i="11"/>
  <c r="R70" i="11"/>
  <c r="R72" i="11"/>
  <c r="R32" i="11"/>
  <c r="V75" i="11"/>
  <c r="V77" i="11"/>
  <c r="V76" i="11"/>
  <c r="V74" i="11"/>
  <c r="R28" i="11"/>
  <c r="R29" i="11"/>
  <c r="R30" i="11"/>
  <c r="R31" i="11"/>
  <c r="R27" i="11"/>
  <c r="H6" i="10"/>
  <c r="F15" i="10"/>
  <c r="V27" i="11"/>
  <c r="V29" i="11"/>
  <c r="V28" i="11"/>
  <c r="V30" i="11"/>
  <c r="V31" i="11"/>
  <c r="V32" i="11"/>
  <c r="V33" i="11"/>
  <c r="V34" i="11"/>
  <c r="V35" i="11"/>
  <c r="V36" i="11"/>
  <c r="V37" i="11"/>
  <c r="V38" i="11"/>
  <c r="V39" i="11"/>
  <c r="V40" i="11"/>
  <c r="V41" i="11"/>
  <c r="V42" i="11"/>
  <c r="V43" i="11"/>
  <c r="V44" i="11"/>
  <c r="V45" i="11"/>
  <c r="V46" i="11"/>
  <c r="V47" i="11"/>
  <c r="V48" i="11"/>
  <c r="V49" i="11"/>
  <c r="V50" i="11"/>
  <c r="V51" i="11"/>
  <c r="V52" i="11"/>
  <c r="V53" i="11"/>
  <c r="V54" i="11"/>
  <c r="V55" i="11"/>
  <c r="V56" i="11"/>
  <c r="V57" i="11"/>
  <c r="V58" i="11"/>
  <c r="V59" i="11"/>
  <c r="V60" i="11"/>
  <c r="V61" i="11"/>
  <c r="V62" i="11"/>
  <c r="V63" i="11"/>
  <c r="V64" i="11"/>
  <c r="V65" i="11"/>
  <c r="V66" i="11"/>
  <c r="V67" i="11"/>
  <c r="V68" i="11"/>
  <c r="V69" i="11"/>
  <c r="V70" i="11"/>
  <c r="V71" i="11"/>
  <c r="V72" i="11"/>
  <c r="W27" i="11"/>
  <c r="W28" i="11"/>
  <c r="W29" i="11"/>
  <c r="W30" i="11"/>
  <c r="W31" i="11"/>
  <c r="W32" i="11"/>
  <c r="W33" i="11"/>
  <c r="W34" i="11"/>
  <c r="W35" i="11"/>
  <c r="W36" i="11"/>
  <c r="W37" i="11"/>
  <c r="W38" i="11"/>
  <c r="W39" i="11"/>
  <c r="W40" i="11"/>
  <c r="W41" i="11"/>
  <c r="W42" i="11"/>
  <c r="W43" i="11"/>
  <c r="W44" i="11"/>
  <c r="W45" i="11"/>
  <c r="W46" i="11"/>
  <c r="W47" i="11"/>
  <c r="W48" i="11"/>
  <c r="W49" i="11"/>
  <c r="W50" i="11"/>
  <c r="W51" i="11"/>
  <c r="W52" i="11"/>
  <c r="W53" i="11"/>
  <c r="W54" i="11"/>
  <c r="W55" i="11"/>
  <c r="W56" i="11"/>
  <c r="W57" i="11"/>
  <c r="W58" i="11"/>
  <c r="W59" i="11"/>
  <c r="W60" i="11"/>
  <c r="W61" i="11"/>
  <c r="W62" i="11"/>
  <c r="W63" i="11"/>
  <c r="W64" i="11"/>
  <c r="W65" i="11"/>
  <c r="W66" i="11"/>
  <c r="W67" i="11"/>
  <c r="W68" i="11"/>
  <c r="W69" i="11"/>
  <c r="W70" i="11"/>
  <c r="W71" i="11"/>
  <c r="W72" i="11"/>
  <c r="V73" i="11"/>
  <c r="K5" i="11"/>
  <c r="L5" i="11"/>
  <c r="N5" i="11"/>
  <c r="M5" i="11"/>
  <c r="B4" i="9"/>
  <c r="AC73" i="11"/>
  <c r="U73" i="11"/>
  <c r="B13" i="9"/>
  <c r="B29" i="9"/>
  <c r="B45" i="9"/>
  <c r="B61" i="9"/>
  <c r="B77" i="9"/>
  <c r="B93" i="9"/>
  <c r="B109" i="9"/>
  <c r="B125" i="9"/>
  <c r="B141" i="9"/>
  <c r="B157" i="9"/>
  <c r="B173" i="9"/>
  <c r="B189" i="9"/>
  <c r="B205" i="9"/>
  <c r="B221" i="9"/>
  <c r="B237" i="9"/>
  <c r="B253" i="9"/>
  <c r="B269" i="9"/>
  <c r="B285" i="9"/>
  <c r="B301" i="9"/>
  <c r="B317" i="9"/>
  <c r="B333" i="9"/>
  <c r="B18" i="9"/>
  <c r="B34" i="9"/>
  <c r="B50" i="9"/>
  <c r="B66" i="9"/>
  <c r="B82" i="9"/>
  <c r="B98" i="9"/>
  <c r="B114" i="9"/>
  <c r="B130" i="9"/>
  <c r="B146" i="9"/>
  <c r="B162" i="9"/>
  <c r="B178" i="9"/>
  <c r="B194" i="9"/>
  <c r="B210" i="9"/>
  <c r="B226" i="9"/>
  <c r="B242" i="9"/>
  <c r="B258" i="9"/>
  <c r="B274" i="9"/>
  <c r="B290" i="9"/>
  <c r="B306" i="9"/>
  <c r="B322" i="9"/>
  <c r="B338" i="9"/>
  <c r="B15" i="9"/>
  <c r="B31" i="9"/>
  <c r="B47" i="9"/>
  <c r="B63" i="9"/>
  <c r="B79" i="9"/>
  <c r="B95" i="9"/>
  <c r="B111" i="9"/>
  <c r="B127" i="9"/>
  <c r="B143" i="9"/>
  <c r="B159" i="9"/>
  <c r="B175" i="9"/>
  <c r="B191" i="9"/>
  <c r="B207" i="9"/>
  <c r="B223" i="9"/>
  <c r="B271" i="9"/>
  <c r="B287" i="9"/>
  <c r="B303" i="9"/>
  <c r="B319" i="9"/>
  <c r="B335" i="9"/>
  <c r="B16" i="9"/>
  <c r="B32" i="9"/>
  <c r="B80" i="9"/>
  <c r="B192" i="9"/>
  <c r="B381" i="9"/>
  <c r="B17" i="9"/>
  <c r="B33" i="9"/>
  <c r="B49" i="9"/>
  <c r="B65" i="9"/>
  <c r="B81" i="9"/>
  <c r="B97" i="9"/>
  <c r="B113" i="9"/>
  <c r="B129" i="9"/>
  <c r="B145" i="9"/>
  <c r="B161" i="9"/>
  <c r="B177" i="9"/>
  <c r="B193" i="9"/>
  <c r="B209" i="9"/>
  <c r="B225" i="9"/>
  <c r="B241" i="9"/>
  <c r="B257" i="9"/>
  <c r="B273" i="9"/>
  <c r="B289" i="9"/>
  <c r="B305" i="9"/>
  <c r="B321" i="9"/>
  <c r="B6" i="9"/>
  <c r="B22" i="9"/>
  <c r="B38" i="9"/>
  <c r="B54" i="9"/>
  <c r="B70" i="9"/>
  <c r="B86" i="9"/>
  <c r="B102" i="9"/>
  <c r="B118" i="9"/>
  <c r="B134" i="9"/>
  <c r="B150" i="9"/>
  <c r="B166" i="9"/>
  <c r="B182" i="9"/>
  <c r="B198" i="9"/>
  <c r="B214" i="9"/>
  <c r="B230" i="9"/>
  <c r="B246" i="9"/>
  <c r="B262" i="9"/>
  <c r="B278" i="9"/>
  <c r="B294" i="9"/>
  <c r="B310" i="9"/>
  <c r="B326" i="9"/>
  <c r="B342" i="9"/>
  <c r="B19" i="9"/>
  <c r="B35" i="9"/>
  <c r="B51" i="9"/>
  <c r="B67" i="9"/>
  <c r="B83" i="9"/>
  <c r="B99" i="9"/>
  <c r="B115" i="9"/>
  <c r="B131" i="9"/>
  <c r="B147" i="9"/>
  <c r="B163" i="9"/>
  <c r="B179" i="9"/>
  <c r="B195" i="9"/>
  <c r="B211" i="9"/>
  <c r="B227" i="9"/>
  <c r="B243" i="9"/>
  <c r="B259" i="9"/>
  <c r="B275" i="9"/>
  <c r="B291" i="9"/>
  <c r="B307" i="9"/>
  <c r="B323" i="9"/>
  <c r="B339" i="9"/>
  <c r="B20" i="9"/>
  <c r="B36" i="9"/>
  <c r="B52" i="9"/>
  <c r="B68" i="9"/>
  <c r="B84" i="9"/>
  <c r="B100" i="9"/>
  <c r="B116" i="9"/>
  <c r="B132" i="9"/>
  <c r="B148" i="9"/>
  <c r="B164" i="9"/>
  <c r="B180" i="9"/>
  <c r="B196" i="9"/>
  <c r="B212" i="9"/>
  <c r="B228" i="9"/>
  <c r="B244" i="9"/>
  <c r="B260" i="9"/>
  <c r="B276" i="9"/>
  <c r="B292" i="9"/>
  <c r="B308" i="9"/>
  <c r="B324" i="9"/>
  <c r="B340" i="9"/>
  <c r="B353" i="9"/>
  <c r="B369" i="9"/>
  <c r="B385" i="9"/>
  <c r="B5" i="9"/>
  <c r="B21" i="9"/>
  <c r="B37" i="9"/>
  <c r="B53" i="9"/>
  <c r="B69" i="9"/>
  <c r="B85" i="9"/>
  <c r="B101" i="9"/>
  <c r="B117" i="9"/>
  <c r="B133" i="9"/>
  <c r="B149" i="9"/>
  <c r="B165" i="9"/>
  <c r="B181" i="9"/>
  <c r="B197" i="9"/>
  <c r="B213" i="9"/>
  <c r="B229" i="9"/>
  <c r="B245" i="9"/>
  <c r="B261" i="9"/>
  <c r="B277" i="9"/>
  <c r="B293" i="9"/>
  <c r="B309" i="9"/>
  <c r="B325" i="9"/>
  <c r="B10" i="9"/>
  <c r="B26" i="9"/>
  <c r="B42" i="9"/>
  <c r="B58" i="9"/>
  <c r="B74" i="9"/>
  <c r="B90" i="9"/>
  <c r="B106" i="9"/>
  <c r="B122" i="9"/>
  <c r="B138" i="9"/>
  <c r="B154" i="9"/>
  <c r="B170" i="9"/>
  <c r="B186" i="9"/>
  <c r="B202" i="9"/>
  <c r="B218" i="9"/>
  <c r="B234" i="9"/>
  <c r="B250" i="9"/>
  <c r="B266" i="9"/>
  <c r="B282" i="9"/>
  <c r="B298" i="9"/>
  <c r="B314" i="9"/>
  <c r="B330" i="9"/>
  <c r="B7" i="9"/>
  <c r="B23" i="9"/>
  <c r="B39" i="9"/>
  <c r="B55" i="9"/>
  <c r="B71" i="9"/>
  <c r="B87" i="9"/>
  <c r="B103" i="9"/>
  <c r="B119" i="9"/>
  <c r="B135" i="9"/>
  <c r="B151" i="9"/>
  <c r="B167" i="9"/>
  <c r="B183" i="9"/>
  <c r="B199" i="9"/>
  <c r="B215" i="9"/>
  <c r="B231" i="9"/>
  <c r="B247" i="9"/>
  <c r="B263" i="9"/>
  <c r="B279" i="9"/>
  <c r="B295" i="9"/>
  <c r="B311" i="9"/>
  <c r="B327" i="9"/>
  <c r="B8" i="9"/>
  <c r="B24" i="9"/>
  <c r="B40" i="9"/>
  <c r="B56" i="9"/>
  <c r="B72" i="9"/>
  <c r="B88" i="9"/>
  <c r="B104" i="9"/>
  <c r="B120" i="9"/>
  <c r="B136" i="9"/>
  <c r="B152" i="9"/>
  <c r="B168" i="9"/>
  <c r="B184" i="9"/>
  <c r="B200" i="9"/>
  <c r="B216" i="9"/>
  <c r="B232" i="9"/>
  <c r="B248" i="9"/>
  <c r="B264" i="9"/>
  <c r="B280" i="9"/>
  <c r="B296" i="9"/>
  <c r="B312" i="9"/>
  <c r="B328" i="9"/>
  <c r="B337" i="9"/>
  <c r="B357" i="9"/>
  <c r="B373" i="9"/>
  <c r="B389" i="9"/>
  <c r="B405" i="9"/>
  <c r="B421" i="9"/>
  <c r="B437" i="9"/>
  <c r="B453" i="9"/>
  <c r="B469" i="9"/>
  <c r="B485" i="9"/>
  <c r="B501" i="9"/>
  <c r="B517" i="9"/>
  <c r="B533" i="9"/>
  <c r="B549" i="9"/>
  <c r="B565" i="9"/>
  <c r="B581" i="9"/>
  <c r="B597" i="9"/>
  <c r="B613" i="9"/>
  <c r="B629" i="9"/>
  <c r="B645" i="9"/>
  <c r="B346" i="9"/>
  <c r="B362" i="9"/>
  <c r="B378" i="9"/>
  <c r="B394" i="9"/>
  <c r="B410" i="9"/>
  <c r="B426" i="9"/>
  <c r="B442" i="9"/>
  <c r="B458" i="9"/>
  <c r="B474" i="9"/>
  <c r="B490" i="9"/>
  <c r="B506" i="9"/>
  <c r="B522" i="9"/>
  <c r="B538" i="9"/>
  <c r="B554" i="9"/>
  <c r="B570" i="9"/>
  <c r="B586" i="9"/>
  <c r="B602" i="9"/>
  <c r="B618" i="9"/>
  <c r="B634" i="9"/>
  <c r="B650" i="9"/>
  <c r="B666" i="9"/>
  <c r="B343" i="9"/>
  <c r="B359" i="9"/>
  <c r="B375" i="9"/>
  <c r="B391" i="9"/>
  <c r="B407" i="9"/>
  <c r="B423" i="9"/>
  <c r="B439" i="9"/>
  <c r="B455" i="9"/>
  <c r="B471" i="9"/>
  <c r="B487" i="9"/>
  <c r="B503" i="9"/>
  <c r="B519" i="9"/>
  <c r="B535" i="9"/>
  <c r="B551" i="9"/>
  <c r="B567" i="9"/>
  <c r="B583" i="9"/>
  <c r="B599" i="9"/>
  <c r="B615" i="9"/>
  <c r="B631" i="9"/>
  <c r="B647" i="9"/>
  <c r="B663" i="9"/>
  <c r="B679" i="9"/>
  <c r="B356" i="9"/>
  <c r="B372" i="9"/>
  <c r="B388" i="9"/>
  <c r="B404" i="9"/>
  <c r="B420" i="9"/>
  <c r="B436" i="9"/>
  <c r="B452" i="9"/>
  <c r="B468" i="9"/>
  <c r="B484" i="9"/>
  <c r="B500" i="9"/>
  <c r="B516" i="9"/>
  <c r="B532" i="9"/>
  <c r="B548" i="9"/>
  <c r="B564" i="9"/>
  <c r="B580" i="9"/>
  <c r="B596" i="9"/>
  <c r="B612" i="9"/>
  <c r="B628" i="9"/>
  <c r="B673" i="9"/>
  <c r="B693" i="9"/>
  <c r="B709" i="9"/>
  <c r="B725" i="9"/>
  <c r="B741" i="9"/>
  <c r="B757" i="9"/>
  <c r="B773" i="9"/>
  <c r="B789" i="9"/>
  <c r="B805" i="9"/>
  <c r="B821" i="9"/>
  <c r="B837" i="9"/>
  <c r="B853" i="9"/>
  <c r="B869" i="9"/>
  <c r="B885" i="9"/>
  <c r="B901" i="9"/>
  <c r="B917" i="9"/>
  <c r="B933" i="9"/>
  <c r="B949" i="9"/>
  <c r="B965" i="9"/>
  <c r="B981" i="9"/>
  <c r="B997" i="9"/>
  <c r="B668" i="9"/>
  <c r="B690" i="9"/>
  <c r="B706" i="9"/>
  <c r="B722" i="9"/>
  <c r="B738" i="9"/>
  <c r="B754" i="9"/>
  <c r="B770" i="9"/>
  <c r="B786" i="9"/>
  <c r="B802" i="9"/>
  <c r="B818" i="9"/>
  <c r="B834" i="9"/>
  <c r="B850" i="9"/>
  <c r="B866" i="9"/>
  <c r="B882" i="9"/>
  <c r="B898" i="9"/>
  <c r="B914" i="9"/>
  <c r="B930" i="9"/>
  <c r="B636" i="9"/>
  <c r="B677" i="9"/>
  <c r="B695" i="9"/>
  <c r="B711" i="9"/>
  <c r="B727" i="9"/>
  <c r="B743" i="9"/>
  <c r="B759" i="9"/>
  <c r="B775" i="9"/>
  <c r="B791" i="9"/>
  <c r="B807" i="9"/>
  <c r="B823" i="9"/>
  <c r="B839" i="9"/>
  <c r="B855" i="9"/>
  <c r="B871" i="9"/>
  <c r="B887" i="9"/>
  <c r="B903" i="9"/>
  <c r="B919" i="9"/>
  <c r="B664" i="9"/>
  <c r="B688" i="9"/>
  <c r="B704" i="9"/>
  <c r="B720" i="9"/>
  <c r="B736" i="9"/>
  <c r="B752" i="9"/>
  <c r="B768" i="9"/>
  <c r="B784" i="9"/>
  <c r="B800" i="9"/>
  <c r="B816" i="9"/>
  <c r="B832" i="9"/>
  <c r="B848" i="9"/>
  <c r="B864" i="9"/>
  <c r="B880" i="9"/>
  <c r="B896" i="9"/>
  <c r="B912" i="9"/>
  <c r="B928" i="9"/>
  <c r="B944" i="9"/>
  <c r="B960" i="9"/>
  <c r="B976" i="9"/>
  <c r="B927" i="9"/>
  <c r="B967" i="9"/>
  <c r="B996" i="9"/>
  <c r="B946" i="9"/>
  <c r="B978" i="9"/>
  <c r="B1002" i="9"/>
  <c r="B955" i="9"/>
  <c r="B987" i="9"/>
  <c r="B1007" i="9"/>
  <c r="B966" i="9"/>
  <c r="B995" i="9"/>
  <c r="B255" i="9"/>
  <c r="B48" i="9"/>
  <c r="B96" i="9"/>
  <c r="B144" i="9"/>
  <c r="B176" i="9"/>
  <c r="B224" i="9"/>
  <c r="B256" i="9"/>
  <c r="B288" i="9"/>
  <c r="B320" i="9"/>
  <c r="B349" i="9"/>
  <c r="B397" i="9"/>
  <c r="B429" i="9"/>
  <c r="B477" i="9"/>
  <c r="B509" i="9"/>
  <c r="B541" i="9"/>
  <c r="B573" i="9"/>
  <c r="B605" i="9"/>
  <c r="B637" i="9"/>
  <c r="B354" i="9"/>
  <c r="B402" i="9"/>
  <c r="B434" i="9"/>
  <c r="B466" i="9"/>
  <c r="B498" i="9"/>
  <c r="B530" i="9"/>
  <c r="B562" i="9"/>
  <c r="B594" i="9"/>
  <c r="B626" i="9"/>
  <c r="B658" i="9"/>
  <c r="B351" i="9"/>
  <c r="B383" i="9"/>
  <c r="B415" i="9"/>
  <c r="B9" i="9"/>
  <c r="B25" i="9"/>
  <c r="B41" i="9"/>
  <c r="B57" i="9"/>
  <c r="B73" i="9"/>
  <c r="B89" i="9"/>
  <c r="B105" i="9"/>
  <c r="B121" i="9"/>
  <c r="B137" i="9"/>
  <c r="B153" i="9"/>
  <c r="B169" i="9"/>
  <c r="B185" i="9"/>
  <c r="B201" i="9"/>
  <c r="B217" i="9"/>
  <c r="B233" i="9"/>
  <c r="B249" i="9"/>
  <c r="B265" i="9"/>
  <c r="B281" i="9"/>
  <c r="B297" i="9"/>
  <c r="B313" i="9"/>
  <c r="B329" i="9"/>
  <c r="B14" i="9"/>
  <c r="B30" i="9"/>
  <c r="B46" i="9"/>
  <c r="B62" i="9"/>
  <c r="B78" i="9"/>
  <c r="B94" i="9"/>
  <c r="B110" i="9"/>
  <c r="B126" i="9"/>
  <c r="B142" i="9"/>
  <c r="B158" i="9"/>
  <c r="B174" i="9"/>
  <c r="B190" i="9"/>
  <c r="B206" i="9"/>
  <c r="B222" i="9"/>
  <c r="B238" i="9"/>
  <c r="B254" i="9"/>
  <c r="B270" i="9"/>
  <c r="B286" i="9"/>
  <c r="B302" i="9"/>
  <c r="B318" i="9"/>
  <c r="B334" i="9"/>
  <c r="B11" i="9"/>
  <c r="B27" i="9"/>
  <c r="B43" i="9"/>
  <c r="B59" i="9"/>
  <c r="B75" i="9"/>
  <c r="B91" i="9"/>
  <c r="B107" i="9"/>
  <c r="B123" i="9"/>
  <c r="B139" i="9"/>
  <c r="B155" i="9"/>
  <c r="B171" i="9"/>
  <c r="B187" i="9"/>
  <c r="B203" i="9"/>
  <c r="B219" i="9"/>
  <c r="B235" i="9"/>
  <c r="B251" i="9"/>
  <c r="B267" i="9"/>
  <c r="B283" i="9"/>
  <c r="B299" i="9"/>
  <c r="B315" i="9"/>
  <c r="B331" i="9"/>
  <c r="B12" i="9"/>
  <c r="B28" i="9"/>
  <c r="B44" i="9"/>
  <c r="B60" i="9"/>
  <c r="B76" i="9"/>
  <c r="B92" i="9"/>
  <c r="B108" i="9"/>
  <c r="B124" i="9"/>
  <c r="B140" i="9"/>
  <c r="B156" i="9"/>
  <c r="B172" i="9"/>
  <c r="B188" i="9"/>
  <c r="B204" i="9"/>
  <c r="B220" i="9"/>
  <c r="B236" i="9"/>
  <c r="B252" i="9"/>
  <c r="B268" i="9"/>
  <c r="B284" i="9"/>
  <c r="B300" i="9"/>
  <c r="B316" i="9"/>
  <c r="B332" i="9"/>
  <c r="B345" i="9"/>
  <c r="B361" i="9"/>
  <c r="B377" i="9"/>
  <c r="B393" i="9"/>
  <c r="B409" i="9"/>
  <c r="B425" i="9"/>
  <c r="B441" i="9"/>
  <c r="B457" i="9"/>
  <c r="B473" i="9"/>
  <c r="B489" i="9"/>
  <c r="B505" i="9"/>
  <c r="B521" i="9"/>
  <c r="B537" i="9"/>
  <c r="B553" i="9"/>
  <c r="B569" i="9"/>
  <c r="B585" i="9"/>
  <c r="B601" i="9"/>
  <c r="B617" i="9"/>
  <c r="B633" i="9"/>
  <c r="B649" i="9"/>
  <c r="B350" i="9"/>
  <c r="B366" i="9"/>
  <c r="B382" i="9"/>
  <c r="B398" i="9"/>
  <c r="B414" i="9"/>
  <c r="B430" i="9"/>
  <c r="B446" i="9"/>
  <c r="B462" i="9"/>
  <c r="B478" i="9"/>
  <c r="B494" i="9"/>
  <c r="B510" i="9"/>
  <c r="B526" i="9"/>
  <c r="B542" i="9"/>
  <c r="B558" i="9"/>
  <c r="B574" i="9"/>
  <c r="B590" i="9"/>
  <c r="B606" i="9"/>
  <c r="B622" i="9"/>
  <c r="B638" i="9"/>
  <c r="B654" i="9"/>
  <c r="B670" i="9"/>
  <c r="B347" i="9"/>
  <c r="B363" i="9"/>
  <c r="B379" i="9"/>
  <c r="B395" i="9"/>
  <c r="B411" i="9"/>
  <c r="B427" i="9"/>
  <c r="B443" i="9"/>
  <c r="B459" i="9"/>
  <c r="B475" i="9"/>
  <c r="B491" i="9"/>
  <c r="B507" i="9"/>
  <c r="B523" i="9"/>
  <c r="B539" i="9"/>
  <c r="B555" i="9"/>
  <c r="B571" i="9"/>
  <c r="B587" i="9"/>
  <c r="B603" i="9"/>
  <c r="B619" i="9"/>
  <c r="B635" i="9"/>
  <c r="B651" i="9"/>
  <c r="B667" i="9"/>
  <c r="B344" i="9"/>
  <c r="B360" i="9"/>
  <c r="B376" i="9"/>
  <c r="B392" i="9"/>
  <c r="B408" i="9"/>
  <c r="B424" i="9"/>
  <c r="B440" i="9"/>
  <c r="B456" i="9"/>
  <c r="B472" i="9"/>
  <c r="B488" i="9"/>
  <c r="B504" i="9"/>
  <c r="B520" i="9"/>
  <c r="B536" i="9"/>
  <c r="B552" i="9"/>
  <c r="B568" i="9"/>
  <c r="B584" i="9"/>
  <c r="B600" i="9"/>
  <c r="B616" i="9"/>
  <c r="B644" i="9"/>
  <c r="B681" i="9"/>
  <c r="B697" i="9"/>
  <c r="B713" i="9"/>
  <c r="B729" i="9"/>
  <c r="B745" i="9"/>
  <c r="B761" i="9"/>
  <c r="B777" i="9"/>
  <c r="B793" i="9"/>
  <c r="B809" i="9"/>
  <c r="B825" i="9"/>
  <c r="B841" i="9"/>
  <c r="B857" i="9"/>
  <c r="B873" i="9"/>
  <c r="B889" i="9"/>
  <c r="B905" i="9"/>
  <c r="B921" i="9"/>
  <c r="B937" i="9"/>
  <c r="B953" i="9"/>
  <c r="B969" i="9"/>
  <c r="B985" i="9"/>
  <c r="B632" i="9"/>
  <c r="B676" i="9"/>
  <c r="B694" i="9"/>
  <c r="B710" i="9"/>
  <c r="B726" i="9"/>
  <c r="B742" i="9"/>
  <c r="B758" i="9"/>
  <c r="B774" i="9"/>
  <c r="B790" i="9"/>
  <c r="B806" i="9"/>
  <c r="B822" i="9"/>
  <c r="B838" i="9"/>
  <c r="B854" i="9"/>
  <c r="B870" i="9"/>
  <c r="B886" i="9"/>
  <c r="B902" i="9"/>
  <c r="B918" i="9"/>
  <c r="B934" i="9"/>
  <c r="B652" i="9"/>
  <c r="B683" i="9"/>
  <c r="B699" i="9"/>
  <c r="B715" i="9"/>
  <c r="B731" i="9"/>
  <c r="B747" i="9"/>
  <c r="B763" i="9"/>
  <c r="B779" i="9"/>
  <c r="B795" i="9"/>
  <c r="B811" i="9"/>
  <c r="B827" i="9"/>
  <c r="B843" i="9"/>
  <c r="B859" i="9"/>
  <c r="B875" i="9"/>
  <c r="B891" i="9"/>
  <c r="B907" i="9"/>
  <c r="B923" i="9"/>
  <c r="B672" i="9"/>
  <c r="B692" i="9"/>
  <c r="B708" i="9"/>
  <c r="B724" i="9"/>
  <c r="B740" i="9"/>
  <c r="B756" i="9"/>
  <c r="B772" i="9"/>
  <c r="B788" i="9"/>
  <c r="B804" i="9"/>
  <c r="B820" i="9"/>
  <c r="B836" i="9"/>
  <c r="B852" i="9"/>
  <c r="B868" i="9"/>
  <c r="B884" i="9"/>
  <c r="B900" i="9"/>
  <c r="B916" i="9"/>
  <c r="B932" i="9"/>
  <c r="B948" i="9"/>
  <c r="B964" i="9"/>
  <c r="B980" i="9"/>
  <c r="B943" i="9"/>
  <c r="B975" i="9"/>
  <c r="B1001" i="9"/>
  <c r="B954" i="9"/>
  <c r="B986" i="9"/>
  <c r="B1006" i="9"/>
  <c r="B963" i="9"/>
  <c r="B994" i="9"/>
  <c r="B939" i="9"/>
  <c r="B974" i="9"/>
  <c r="B1000" i="9"/>
  <c r="B239" i="9"/>
  <c r="B64" i="9"/>
  <c r="B112" i="9"/>
  <c r="B128" i="9"/>
  <c r="B160" i="9"/>
  <c r="B208" i="9"/>
  <c r="B240" i="9"/>
  <c r="B272" i="9"/>
  <c r="B304" i="9"/>
  <c r="B336" i="9"/>
  <c r="B365" i="9"/>
  <c r="B413" i="9"/>
  <c r="B445" i="9"/>
  <c r="B461" i="9"/>
  <c r="B493" i="9"/>
  <c r="B525" i="9"/>
  <c r="B557" i="9"/>
  <c r="B589" i="9"/>
  <c r="B621" i="9"/>
  <c r="B653" i="9"/>
  <c r="B370" i="9"/>
  <c r="B418" i="9"/>
  <c r="B450" i="9"/>
  <c r="B482" i="9"/>
  <c r="B514" i="9"/>
  <c r="B546" i="9"/>
  <c r="B578" i="9"/>
  <c r="B610" i="9"/>
  <c r="B642" i="9"/>
  <c r="B674" i="9"/>
  <c r="B367" i="9"/>
  <c r="B399" i="9"/>
  <c r="B433" i="9"/>
  <c r="B497" i="9"/>
  <c r="B561" i="9"/>
  <c r="B422" i="9"/>
  <c r="B447" i="9"/>
  <c r="B620" i="9"/>
  <c r="B728" i="9"/>
  <c r="B449" i="9"/>
  <c r="B513" i="9"/>
  <c r="B577" i="9"/>
  <c r="B641" i="9"/>
  <c r="B386" i="9"/>
  <c r="B438" i="9"/>
  <c r="B502" i="9"/>
  <c r="B566" i="9"/>
  <c r="B630" i="9"/>
  <c r="B355" i="9"/>
  <c r="B419" i="9"/>
  <c r="B451" i="9"/>
  <c r="B483" i="9"/>
  <c r="B515" i="9"/>
  <c r="B547" i="9"/>
  <c r="B579" i="9"/>
  <c r="B611" i="9"/>
  <c r="B643" i="9"/>
  <c r="B675" i="9"/>
  <c r="B368" i="9"/>
  <c r="B400" i="9"/>
  <c r="B432" i="9"/>
  <c r="B464" i="9"/>
  <c r="B496" i="9"/>
  <c r="B528" i="9"/>
  <c r="B560" i="9"/>
  <c r="B592" i="9"/>
  <c r="B624" i="9"/>
  <c r="B689" i="9"/>
  <c r="B721" i="9"/>
  <c r="B753" i="9"/>
  <c r="B785" i="9"/>
  <c r="B817" i="9"/>
  <c r="B849" i="9"/>
  <c r="B881" i="9"/>
  <c r="B913" i="9"/>
  <c r="B660" i="9"/>
  <c r="B894" i="9"/>
  <c r="B700" i="9"/>
  <c r="B401" i="9"/>
  <c r="B465" i="9"/>
  <c r="B529" i="9"/>
  <c r="B593" i="9"/>
  <c r="B341" i="9"/>
  <c r="B390" i="9"/>
  <c r="B454" i="9"/>
  <c r="B518" i="9"/>
  <c r="B582" i="9"/>
  <c r="B646" i="9"/>
  <c r="B371" i="9"/>
  <c r="B431" i="9"/>
  <c r="B463" i="9"/>
  <c r="B495" i="9"/>
  <c r="B527" i="9"/>
  <c r="B559" i="9"/>
  <c r="B591" i="9"/>
  <c r="B623" i="9"/>
  <c r="B655" i="9"/>
  <c r="B348" i="9"/>
  <c r="B380" i="9"/>
  <c r="B412" i="9"/>
  <c r="B444" i="9"/>
  <c r="B476" i="9"/>
  <c r="B508" i="9"/>
  <c r="B540" i="9"/>
  <c r="B572" i="9"/>
  <c r="B604" i="9"/>
  <c r="B657" i="9"/>
  <c r="B701" i="9"/>
  <c r="B733" i="9"/>
  <c r="B765" i="9"/>
  <c r="B797" i="9"/>
  <c r="B829" i="9"/>
  <c r="B861" i="9"/>
  <c r="B893" i="9"/>
  <c r="B925" i="9"/>
  <c r="B957" i="9"/>
  <c r="B989" i="9"/>
  <c r="B682" i="9"/>
  <c r="B714" i="9"/>
  <c r="B746" i="9"/>
  <c r="B778" i="9"/>
  <c r="B810" i="9"/>
  <c r="B842" i="9"/>
  <c r="B874" i="9"/>
  <c r="B906" i="9"/>
  <c r="B938" i="9"/>
  <c r="B687" i="9"/>
  <c r="B719" i="9"/>
  <c r="B751" i="9"/>
  <c r="B783" i="9"/>
  <c r="B815" i="9"/>
  <c r="B847" i="9"/>
  <c r="B879" i="9"/>
  <c r="B911" i="9"/>
  <c r="B680" i="9"/>
  <c r="B712" i="9"/>
  <c r="B744" i="9"/>
  <c r="B776" i="9"/>
  <c r="B808" i="9"/>
  <c r="B840" i="9"/>
  <c r="B872" i="9"/>
  <c r="B904" i="9"/>
  <c r="B936" i="9"/>
  <c r="B968" i="9"/>
  <c r="B951" i="9"/>
  <c r="B1005" i="9"/>
  <c r="B992" i="9"/>
  <c r="B971" i="9"/>
  <c r="B950" i="9"/>
  <c r="B1004" i="9"/>
  <c r="B374" i="9"/>
  <c r="B486" i="9"/>
  <c r="B614" i="9"/>
  <c r="B403" i="9"/>
  <c r="B511" i="9"/>
  <c r="B575" i="9"/>
  <c r="B639" i="9"/>
  <c r="B364" i="9"/>
  <c r="B428" i="9"/>
  <c r="B492" i="9"/>
  <c r="B556" i="9"/>
  <c r="B685" i="9"/>
  <c r="B749" i="9"/>
  <c r="B845" i="9"/>
  <c r="B909" i="9"/>
  <c r="B973" i="9"/>
  <c r="B698" i="9"/>
  <c r="B762" i="9"/>
  <c r="B826" i="9"/>
  <c r="B890" i="9"/>
  <c r="B661" i="9"/>
  <c r="B735" i="9"/>
  <c r="B799" i="9"/>
  <c r="B863" i="9"/>
  <c r="B640" i="9"/>
  <c r="B760" i="9"/>
  <c r="B824" i="9"/>
  <c r="B888" i="9"/>
  <c r="B952" i="9"/>
  <c r="B983" i="9"/>
  <c r="B935" i="9"/>
  <c r="B982" i="9"/>
  <c r="B977" i="9"/>
  <c r="B734" i="9"/>
  <c r="B798" i="9"/>
  <c r="B862" i="9"/>
  <c r="B669" i="9"/>
  <c r="B739" i="9"/>
  <c r="B803" i="9"/>
  <c r="B867" i="9"/>
  <c r="B656" i="9"/>
  <c r="B764" i="9"/>
  <c r="B828" i="9"/>
  <c r="B892" i="9"/>
  <c r="B956" i="9"/>
  <c r="B991" i="9"/>
  <c r="B947" i="9"/>
  <c r="B990" i="9"/>
  <c r="B417" i="9"/>
  <c r="B481" i="9"/>
  <c r="B545" i="9"/>
  <c r="B609" i="9"/>
  <c r="B358" i="9"/>
  <c r="B406" i="9"/>
  <c r="B470" i="9"/>
  <c r="B534" i="9"/>
  <c r="B598" i="9"/>
  <c r="B662" i="9"/>
  <c r="B387" i="9"/>
  <c r="B435" i="9"/>
  <c r="B467" i="9"/>
  <c r="B499" i="9"/>
  <c r="B531" i="9"/>
  <c r="B563" i="9"/>
  <c r="B595" i="9"/>
  <c r="B627" i="9"/>
  <c r="B659" i="9"/>
  <c r="B352" i="9"/>
  <c r="B384" i="9"/>
  <c r="B416" i="9"/>
  <c r="B448" i="9"/>
  <c r="B480" i="9"/>
  <c r="B512" i="9"/>
  <c r="B544" i="9"/>
  <c r="B576" i="9"/>
  <c r="B608" i="9"/>
  <c r="B665" i="9"/>
  <c r="B705" i="9"/>
  <c r="B737" i="9"/>
  <c r="B769" i="9"/>
  <c r="B801" i="9"/>
  <c r="B833" i="9"/>
  <c r="B865" i="9"/>
  <c r="B897" i="9"/>
  <c r="B929" i="9"/>
  <c r="B961" i="9"/>
  <c r="B993" i="9"/>
  <c r="B686" i="9"/>
  <c r="B718" i="9"/>
  <c r="B750" i="9"/>
  <c r="B782" i="9"/>
  <c r="B814" i="9"/>
  <c r="B846" i="9"/>
  <c r="B878" i="9"/>
  <c r="B910" i="9"/>
  <c r="B942" i="9"/>
  <c r="B691" i="9"/>
  <c r="B723" i="9"/>
  <c r="B755" i="9"/>
  <c r="B787" i="9"/>
  <c r="B819" i="9"/>
  <c r="B851" i="9"/>
  <c r="B883" i="9"/>
  <c r="B915" i="9"/>
  <c r="B684" i="9"/>
  <c r="B716" i="9"/>
  <c r="B748" i="9"/>
  <c r="B780" i="9"/>
  <c r="B812" i="9"/>
  <c r="B844" i="9"/>
  <c r="B876" i="9"/>
  <c r="B908" i="9"/>
  <c r="B940" i="9"/>
  <c r="B972" i="9"/>
  <c r="B959" i="9"/>
  <c r="B931" i="9"/>
  <c r="B998" i="9"/>
  <c r="B979" i="9"/>
  <c r="B958" i="9"/>
  <c r="B625" i="9"/>
  <c r="B550" i="9"/>
  <c r="B678" i="9"/>
  <c r="B479" i="9"/>
  <c r="B543" i="9"/>
  <c r="B607" i="9"/>
  <c r="B671" i="9"/>
  <c r="B396" i="9"/>
  <c r="B460" i="9"/>
  <c r="B524" i="9"/>
  <c r="B588" i="9"/>
  <c r="B717" i="9"/>
  <c r="B781" i="9"/>
  <c r="B813" i="9"/>
  <c r="B877" i="9"/>
  <c r="B941" i="9"/>
  <c r="B648" i="9"/>
  <c r="B730" i="9"/>
  <c r="B794" i="9"/>
  <c r="B858" i="9"/>
  <c r="B922" i="9"/>
  <c r="B703" i="9"/>
  <c r="B767" i="9"/>
  <c r="B831" i="9"/>
  <c r="B895" i="9"/>
  <c r="B696" i="9"/>
  <c r="B792" i="9"/>
  <c r="B856" i="9"/>
  <c r="B920" i="9"/>
  <c r="B984" i="9"/>
  <c r="B962" i="9"/>
  <c r="B999" i="9"/>
  <c r="B945" i="9"/>
  <c r="B702" i="9"/>
  <c r="B766" i="9"/>
  <c r="B830" i="9"/>
  <c r="B926" i="9"/>
  <c r="B707" i="9"/>
  <c r="B771" i="9"/>
  <c r="B835" i="9"/>
  <c r="B899" i="9"/>
  <c r="B732" i="9"/>
  <c r="B796" i="9"/>
  <c r="B860" i="9"/>
  <c r="B924" i="9"/>
  <c r="B988" i="9"/>
  <c r="B970" i="9"/>
  <c r="B1003" i="9"/>
  <c r="Y77" i="11" l="1"/>
  <c r="X77" i="11"/>
  <c r="T77" i="11"/>
  <c r="T74" i="11"/>
  <c r="X74" i="11"/>
  <c r="Y74" i="11"/>
  <c r="Y75" i="11"/>
  <c r="T75" i="11"/>
  <c r="X75" i="11"/>
  <c r="Y76" i="11"/>
  <c r="T76" i="11"/>
  <c r="X76" i="11"/>
  <c r="H15" i="10"/>
  <c r="X15" i="10" s="1"/>
  <c r="F6" i="10"/>
  <c r="X6" i="10" s="1"/>
  <c r="AC70" i="11"/>
  <c r="U70" i="11"/>
  <c r="AC66" i="11"/>
  <c r="U66" i="11"/>
  <c r="AC62" i="11"/>
  <c r="U62" i="11"/>
  <c r="AC58" i="11"/>
  <c r="U58" i="11"/>
  <c r="AC54" i="11"/>
  <c r="U54" i="11"/>
  <c r="AC50" i="11"/>
  <c r="U50" i="11"/>
  <c r="AC46" i="11"/>
  <c r="U46" i="11"/>
  <c r="AC42" i="11"/>
  <c r="U42" i="11"/>
  <c r="AC38" i="11"/>
  <c r="U38" i="11"/>
  <c r="AC34" i="11"/>
  <c r="U34" i="11"/>
  <c r="AC31" i="11"/>
  <c r="U31" i="11"/>
  <c r="D924" i="9"/>
  <c r="C924" i="9"/>
  <c r="D899" i="9"/>
  <c r="C899" i="9"/>
  <c r="D926" i="9"/>
  <c r="C926" i="9"/>
  <c r="C945" i="9"/>
  <c r="D945" i="9"/>
  <c r="C920" i="9"/>
  <c r="D920" i="9"/>
  <c r="D895" i="9"/>
  <c r="C895" i="9"/>
  <c r="D922" i="9"/>
  <c r="C922" i="9"/>
  <c r="D648" i="9"/>
  <c r="C648" i="9"/>
  <c r="D781" i="9"/>
  <c r="C781" i="9"/>
  <c r="D460" i="9"/>
  <c r="C460" i="9"/>
  <c r="C543" i="9"/>
  <c r="D543" i="9"/>
  <c r="D625" i="9"/>
  <c r="C625" i="9"/>
  <c r="D931" i="9"/>
  <c r="C931" i="9"/>
  <c r="C908" i="9"/>
  <c r="D908" i="9"/>
  <c r="C780" i="9"/>
  <c r="D780" i="9"/>
  <c r="D915" i="9"/>
  <c r="C915" i="9"/>
  <c r="D787" i="9"/>
  <c r="C787" i="9"/>
  <c r="D942" i="9"/>
  <c r="C942" i="9"/>
  <c r="D814" i="9"/>
  <c r="C814" i="9"/>
  <c r="D686" i="9"/>
  <c r="C686" i="9"/>
  <c r="C897" i="9"/>
  <c r="D897" i="9"/>
  <c r="C769" i="9"/>
  <c r="D769" i="9"/>
  <c r="D608" i="9"/>
  <c r="C608" i="9"/>
  <c r="C480" i="9"/>
  <c r="D480" i="9"/>
  <c r="C352" i="9"/>
  <c r="D352" i="9"/>
  <c r="D563" i="9"/>
  <c r="C563" i="9"/>
  <c r="D435" i="9"/>
  <c r="C435" i="9"/>
  <c r="C534" i="9"/>
  <c r="D534" i="9"/>
  <c r="C609" i="9"/>
  <c r="D609" i="9"/>
  <c r="D990" i="9"/>
  <c r="C990" i="9"/>
  <c r="C892" i="9"/>
  <c r="D892" i="9"/>
  <c r="D867" i="9"/>
  <c r="C867" i="9"/>
  <c r="D862" i="9"/>
  <c r="C862" i="9"/>
  <c r="D982" i="9"/>
  <c r="C982" i="9"/>
  <c r="D888" i="9"/>
  <c r="C888" i="9"/>
  <c r="C863" i="9"/>
  <c r="D863" i="9"/>
  <c r="D890" i="9"/>
  <c r="C890" i="9"/>
  <c r="D973" i="9"/>
  <c r="C973" i="9"/>
  <c r="C685" i="9"/>
  <c r="D685" i="9"/>
  <c r="C364" i="9"/>
  <c r="D364" i="9"/>
  <c r="D403" i="9"/>
  <c r="C403" i="9"/>
  <c r="C1004" i="9"/>
  <c r="D1004" i="9"/>
  <c r="D1005" i="9"/>
  <c r="C1005" i="9"/>
  <c r="C904" i="9"/>
  <c r="D904" i="9"/>
  <c r="C776" i="9"/>
  <c r="D776" i="9"/>
  <c r="C911" i="9"/>
  <c r="D911" i="9"/>
  <c r="C783" i="9"/>
  <c r="D783" i="9"/>
  <c r="C938" i="9"/>
  <c r="D938" i="9"/>
  <c r="C810" i="9"/>
  <c r="D810" i="9"/>
  <c r="D682" i="9"/>
  <c r="C682" i="9"/>
  <c r="C893" i="9"/>
  <c r="D893" i="9"/>
  <c r="D765" i="9"/>
  <c r="C765" i="9"/>
  <c r="C604" i="9"/>
  <c r="D604" i="9"/>
  <c r="C476" i="9"/>
  <c r="D476" i="9"/>
  <c r="C348" i="9"/>
  <c r="D348" i="9"/>
  <c r="D559" i="9"/>
  <c r="C559" i="9"/>
  <c r="E559" i="9" s="1"/>
  <c r="C431" i="9"/>
  <c r="D431" i="9"/>
  <c r="D518" i="9"/>
  <c r="C518" i="9"/>
  <c r="C593" i="9"/>
  <c r="D593" i="9"/>
  <c r="C700" i="9"/>
  <c r="D700" i="9"/>
  <c r="C881" i="9"/>
  <c r="D881" i="9"/>
  <c r="D753" i="9"/>
  <c r="C753" i="9"/>
  <c r="D592" i="9"/>
  <c r="C592" i="9"/>
  <c r="C464" i="9"/>
  <c r="D464" i="9"/>
  <c r="D675" i="9"/>
  <c r="C675" i="9"/>
  <c r="D547" i="9"/>
  <c r="C547" i="9"/>
  <c r="D419" i="9"/>
  <c r="C419" i="9"/>
  <c r="D502" i="9"/>
  <c r="C502" i="9"/>
  <c r="D577" i="9"/>
  <c r="C577" i="9"/>
  <c r="C620" i="9"/>
  <c r="D620" i="9"/>
  <c r="C497" i="9"/>
  <c r="D497" i="9"/>
  <c r="C674" i="9"/>
  <c r="D674" i="9"/>
  <c r="C546" i="9"/>
  <c r="D546" i="9"/>
  <c r="C418" i="9"/>
  <c r="D418" i="9"/>
  <c r="C589" i="9"/>
  <c r="D589" i="9"/>
  <c r="C461" i="9"/>
  <c r="D461" i="9"/>
  <c r="C336" i="9"/>
  <c r="D336" i="9"/>
  <c r="C208" i="9"/>
  <c r="D208" i="9"/>
  <c r="D64" i="9"/>
  <c r="C64" i="9"/>
  <c r="C939" i="9"/>
  <c r="D939" i="9"/>
  <c r="D986" i="9"/>
  <c r="C986" i="9"/>
  <c r="C943" i="9"/>
  <c r="D943" i="9"/>
  <c r="C932" i="9"/>
  <c r="D932" i="9"/>
  <c r="C868" i="9"/>
  <c r="D868" i="9"/>
  <c r="C804" i="9"/>
  <c r="D804" i="9"/>
  <c r="D740" i="9"/>
  <c r="C740" i="9"/>
  <c r="E740" i="9" s="1"/>
  <c r="C672" i="9"/>
  <c r="D672" i="9"/>
  <c r="C875" i="9"/>
  <c r="D875" i="9"/>
  <c r="C811" i="9"/>
  <c r="D811" i="9"/>
  <c r="C747" i="9"/>
  <c r="D747" i="9"/>
  <c r="D683" i="9"/>
  <c r="C683" i="9"/>
  <c r="C902" i="9"/>
  <c r="D902" i="9"/>
  <c r="C838" i="9"/>
  <c r="D838" i="9"/>
  <c r="D774" i="9"/>
  <c r="C774" i="9"/>
  <c r="E774" i="9" s="1"/>
  <c r="D710" i="9"/>
  <c r="C710" i="9"/>
  <c r="C985" i="9"/>
  <c r="D985" i="9"/>
  <c r="C921" i="9"/>
  <c r="D921" i="9"/>
  <c r="C857" i="9"/>
  <c r="D857" i="9"/>
  <c r="D793" i="9"/>
  <c r="C793" i="9"/>
  <c r="C729" i="9"/>
  <c r="D729" i="9"/>
  <c r="D644" i="9"/>
  <c r="C644" i="9"/>
  <c r="C568" i="9"/>
  <c r="D568" i="9"/>
  <c r="D504" i="9"/>
  <c r="C504" i="9"/>
  <c r="D440" i="9"/>
  <c r="C440" i="9"/>
  <c r="E440" i="9" s="1"/>
  <c r="D376" i="9"/>
  <c r="C376" i="9"/>
  <c r="D651" i="9"/>
  <c r="C651" i="9"/>
  <c r="E651" i="9" s="1"/>
  <c r="C587" i="9"/>
  <c r="D587" i="9"/>
  <c r="C523" i="9"/>
  <c r="D523" i="9"/>
  <c r="C459" i="9"/>
  <c r="D459" i="9"/>
  <c r="C395" i="9"/>
  <c r="D395" i="9"/>
  <c r="D670" i="9"/>
  <c r="C670" i="9"/>
  <c r="C606" i="9"/>
  <c r="D606" i="9"/>
  <c r="C542" i="9"/>
  <c r="D542" i="9"/>
  <c r="D478" i="9"/>
  <c r="C478" i="9"/>
  <c r="E478" i="9" s="1"/>
  <c r="D414" i="9"/>
  <c r="C414" i="9"/>
  <c r="C350" i="9"/>
  <c r="D350" i="9"/>
  <c r="C601" i="9"/>
  <c r="D601" i="9"/>
  <c r="C537" i="9"/>
  <c r="D537" i="9"/>
  <c r="C473" i="9"/>
  <c r="D473" i="9"/>
  <c r="D409" i="9"/>
  <c r="C409" i="9"/>
  <c r="E409" i="9" s="1"/>
  <c r="D345" i="9"/>
  <c r="C345" i="9"/>
  <c r="C284" i="9"/>
  <c r="D284" i="9"/>
  <c r="C220" i="9"/>
  <c r="D220" i="9"/>
  <c r="C156" i="9"/>
  <c r="D156" i="9"/>
  <c r="C92" i="9"/>
  <c r="D92" i="9"/>
  <c r="C28" i="9"/>
  <c r="D28" i="9"/>
  <c r="C299" i="9"/>
  <c r="D299" i="9"/>
  <c r="D235" i="9"/>
  <c r="C235" i="9"/>
  <c r="E235" i="9" s="1"/>
  <c r="C171" i="9"/>
  <c r="D171" i="9"/>
  <c r="C107" i="9"/>
  <c r="D107" i="9"/>
  <c r="C43" i="9"/>
  <c r="D43" i="9"/>
  <c r="C318" i="9"/>
  <c r="D318" i="9"/>
  <c r="D254" i="9"/>
  <c r="C254" i="9"/>
  <c r="D190" i="9"/>
  <c r="C190" i="9"/>
  <c r="E190" i="9" s="1"/>
  <c r="D126" i="9"/>
  <c r="C126" i="9"/>
  <c r="C62" i="9"/>
  <c r="D62" i="9"/>
  <c r="C329" i="9"/>
  <c r="D329" i="9"/>
  <c r="C265" i="9"/>
  <c r="D265" i="9"/>
  <c r="D201" i="9"/>
  <c r="C201" i="9"/>
  <c r="C137" i="9"/>
  <c r="D137" i="9"/>
  <c r="C73" i="9"/>
  <c r="D73" i="9"/>
  <c r="C9" i="9"/>
  <c r="D9" i="9"/>
  <c r="C351" i="9"/>
  <c r="D351" i="9"/>
  <c r="C562" i="9"/>
  <c r="D562" i="9"/>
  <c r="C434" i="9"/>
  <c r="D434" i="9"/>
  <c r="C605" i="9"/>
  <c r="D605" i="9"/>
  <c r="C477" i="9"/>
  <c r="D477" i="9"/>
  <c r="C320" i="9"/>
  <c r="D320" i="9"/>
  <c r="C176" i="9"/>
  <c r="D176" i="9"/>
  <c r="C255" i="9"/>
  <c r="D255" i="9"/>
  <c r="D987" i="9"/>
  <c r="C987" i="9"/>
  <c r="C946" i="9"/>
  <c r="D946" i="9"/>
  <c r="C976" i="9"/>
  <c r="D976" i="9"/>
  <c r="C912" i="9"/>
  <c r="D912" i="9"/>
  <c r="C848" i="9"/>
  <c r="D848" i="9"/>
  <c r="D784" i="9"/>
  <c r="C784" i="9"/>
  <c r="C720" i="9"/>
  <c r="D720" i="9"/>
  <c r="C919" i="9"/>
  <c r="D919" i="9"/>
  <c r="C855" i="9"/>
  <c r="D855" i="9"/>
  <c r="C791" i="9"/>
  <c r="D791" i="9"/>
  <c r="C727" i="9"/>
  <c r="D727" i="9"/>
  <c r="C636" i="9"/>
  <c r="D636" i="9"/>
  <c r="C882" i="9"/>
  <c r="D882" i="9"/>
  <c r="C818" i="9"/>
  <c r="D818" i="9"/>
  <c r="D754" i="9"/>
  <c r="C754" i="9"/>
  <c r="D690" i="9"/>
  <c r="C690" i="9"/>
  <c r="E690" i="9" s="1"/>
  <c r="C965" i="9"/>
  <c r="D965" i="9"/>
  <c r="C901" i="9"/>
  <c r="D901" i="9"/>
  <c r="D837" i="9"/>
  <c r="C837" i="9"/>
  <c r="C773" i="9"/>
  <c r="D773" i="9"/>
  <c r="D709" i="9"/>
  <c r="C709" i="9"/>
  <c r="C612" i="9"/>
  <c r="D612" i="9"/>
  <c r="C548" i="9"/>
  <c r="D548" i="9"/>
  <c r="C484" i="9"/>
  <c r="D484" i="9"/>
  <c r="C420" i="9"/>
  <c r="D420" i="9"/>
  <c r="C356" i="9"/>
  <c r="D356" i="9"/>
  <c r="C631" i="9"/>
  <c r="D631" i="9"/>
  <c r="C567" i="9"/>
  <c r="D567" i="9"/>
  <c r="D503" i="9"/>
  <c r="C503" i="9"/>
  <c r="C439" i="9"/>
  <c r="D439" i="9"/>
  <c r="C375" i="9"/>
  <c r="D375" i="9"/>
  <c r="D650" i="9"/>
  <c r="C650" i="9"/>
  <c r="E650" i="9" s="1"/>
  <c r="C586" i="9"/>
  <c r="D586" i="9"/>
  <c r="C522" i="9"/>
  <c r="D522" i="9"/>
  <c r="D458" i="9"/>
  <c r="C458" i="9"/>
  <c r="C394" i="9"/>
  <c r="D394" i="9"/>
  <c r="C645" i="9"/>
  <c r="D645" i="9"/>
  <c r="C581" i="9"/>
  <c r="D581" i="9"/>
  <c r="C517" i="9"/>
  <c r="D517" i="9"/>
  <c r="D453" i="9"/>
  <c r="C453" i="9"/>
  <c r="D389" i="9"/>
  <c r="C389" i="9"/>
  <c r="D328" i="9"/>
  <c r="C328" i="9"/>
  <c r="D264" i="9"/>
  <c r="C264" i="9"/>
  <c r="C200" i="9"/>
  <c r="D200" i="9"/>
  <c r="C136" i="9"/>
  <c r="D136" i="9"/>
  <c r="C72" i="9"/>
  <c r="D72" i="9"/>
  <c r="C8" i="9"/>
  <c r="D8" i="9"/>
  <c r="C279" i="9"/>
  <c r="D279" i="9"/>
  <c r="C215" i="9"/>
  <c r="D215" i="9"/>
  <c r="C151" i="9"/>
  <c r="D151" i="9"/>
  <c r="C87" i="9"/>
  <c r="D87" i="9"/>
  <c r="C23" i="9"/>
  <c r="D23" i="9"/>
  <c r="D298" i="9"/>
  <c r="C298" i="9"/>
  <c r="D234" i="9"/>
  <c r="C234" i="9"/>
  <c r="E234" i="9" s="1"/>
  <c r="D170" i="9"/>
  <c r="C170" i="9"/>
  <c r="D106" i="9"/>
  <c r="C106" i="9"/>
  <c r="C42" i="9"/>
  <c r="D42" i="9"/>
  <c r="C309" i="9"/>
  <c r="D309" i="9"/>
  <c r="D245" i="9"/>
  <c r="C245" i="9"/>
  <c r="C181" i="9"/>
  <c r="D181" i="9"/>
  <c r="C117" i="9"/>
  <c r="D117" i="9"/>
  <c r="C53" i="9"/>
  <c r="D53" i="9"/>
  <c r="U27" i="11"/>
  <c r="AC27" i="11"/>
  <c r="S25" i="11"/>
  <c r="S23" i="11"/>
  <c r="S24" i="11"/>
  <c r="S26" i="11" s="1"/>
  <c r="C340" i="9"/>
  <c r="D340" i="9"/>
  <c r="C276" i="9"/>
  <c r="D276" i="9"/>
  <c r="C212" i="9"/>
  <c r="D212" i="9"/>
  <c r="C148" i="9"/>
  <c r="D148" i="9"/>
  <c r="D84" i="9"/>
  <c r="C84" i="9"/>
  <c r="C20" i="9"/>
  <c r="E20" i="9" s="1"/>
  <c r="D20" i="9"/>
  <c r="C291" i="9"/>
  <c r="D291" i="9"/>
  <c r="C227" i="9"/>
  <c r="D227" i="9"/>
  <c r="D163" i="9"/>
  <c r="C163" i="9"/>
  <c r="D99" i="9"/>
  <c r="C99" i="9"/>
  <c r="D35" i="9"/>
  <c r="C35" i="9"/>
  <c r="C310" i="9"/>
  <c r="E310" i="9" s="1"/>
  <c r="D310" i="9"/>
  <c r="C246" i="9"/>
  <c r="D246" i="9"/>
  <c r="C182" i="9"/>
  <c r="D182" i="9"/>
  <c r="C118" i="9"/>
  <c r="D118" i="9"/>
  <c r="D54" i="9"/>
  <c r="C54" i="9"/>
  <c r="D321" i="9"/>
  <c r="C321" i="9"/>
  <c r="C257" i="9"/>
  <c r="E257" i="9" s="1"/>
  <c r="D257" i="9"/>
  <c r="C193" i="9"/>
  <c r="D193" i="9"/>
  <c r="C129" i="9"/>
  <c r="D129" i="9"/>
  <c r="C65" i="9"/>
  <c r="D65" i="9"/>
  <c r="AC30" i="11"/>
  <c r="U30" i="11"/>
  <c r="C80" i="9"/>
  <c r="D80" i="9"/>
  <c r="C319" i="9"/>
  <c r="E319" i="9" s="1"/>
  <c r="D319" i="9"/>
  <c r="D223" i="9"/>
  <c r="C223" i="9"/>
  <c r="C159" i="9"/>
  <c r="D159" i="9"/>
  <c r="D95" i="9"/>
  <c r="C95" i="9"/>
  <c r="C31" i="9"/>
  <c r="E31" i="9" s="1"/>
  <c r="D31" i="9"/>
  <c r="C306" i="9"/>
  <c r="D306" i="9"/>
  <c r="C242" i="9"/>
  <c r="D242" i="9"/>
  <c r="C178" i="9"/>
  <c r="D178" i="9"/>
  <c r="C114" i="9"/>
  <c r="D114" i="9"/>
  <c r="C50" i="9"/>
  <c r="D50" i="9"/>
  <c r="D317" i="9"/>
  <c r="C317" i="9"/>
  <c r="C253" i="9"/>
  <c r="D253" i="9"/>
  <c r="C189" i="9"/>
  <c r="D189" i="9"/>
  <c r="C125" i="9"/>
  <c r="D125" i="9"/>
  <c r="C61" i="9"/>
  <c r="E61" i="9" s="1"/>
  <c r="D61" i="9"/>
  <c r="AC29" i="11"/>
  <c r="U29" i="11"/>
  <c r="T71" i="11"/>
  <c r="Y71" i="11"/>
  <c r="X71" i="11"/>
  <c r="T67" i="11"/>
  <c r="X67" i="11"/>
  <c r="Y67" i="11"/>
  <c r="T63" i="11"/>
  <c r="Y63" i="11"/>
  <c r="X63" i="11"/>
  <c r="T59" i="11"/>
  <c r="Y59" i="11"/>
  <c r="X59" i="11"/>
  <c r="T55" i="11"/>
  <c r="Y55" i="11"/>
  <c r="X55" i="11"/>
  <c r="T51" i="11"/>
  <c r="X51" i="11"/>
  <c r="Y51" i="11"/>
  <c r="T47" i="11"/>
  <c r="X47" i="11"/>
  <c r="Y47" i="11"/>
  <c r="T43" i="11"/>
  <c r="X43" i="11"/>
  <c r="Y43" i="11"/>
  <c r="T39" i="11"/>
  <c r="Y39" i="11"/>
  <c r="X39" i="11"/>
  <c r="T35" i="11"/>
  <c r="Y35" i="11"/>
  <c r="X35" i="11"/>
  <c r="T31" i="11"/>
  <c r="Y31" i="11"/>
  <c r="X31" i="11"/>
  <c r="T29" i="11"/>
  <c r="X29" i="11"/>
  <c r="Y29" i="11"/>
  <c r="AC69" i="11"/>
  <c r="U69" i="11"/>
  <c r="AC65" i="11"/>
  <c r="U65" i="11"/>
  <c r="AC61" i="11"/>
  <c r="U61" i="11"/>
  <c r="AC57" i="11"/>
  <c r="U57" i="11"/>
  <c r="AC53" i="11"/>
  <c r="U53" i="11"/>
  <c r="AC49" i="11"/>
  <c r="U49" i="11"/>
  <c r="AC45" i="11"/>
  <c r="U45" i="11"/>
  <c r="AC41" i="11"/>
  <c r="U41" i="11"/>
  <c r="AC37" i="11"/>
  <c r="U37" i="11"/>
  <c r="AC33" i="11"/>
  <c r="U33" i="11"/>
  <c r="D1003" i="9"/>
  <c r="C1003" i="9"/>
  <c r="D860" i="9"/>
  <c r="C860" i="9"/>
  <c r="D835" i="9"/>
  <c r="C835" i="9"/>
  <c r="D830" i="9"/>
  <c r="C830" i="9"/>
  <c r="C999" i="9"/>
  <c r="D999" i="9"/>
  <c r="D856" i="9"/>
  <c r="C856" i="9"/>
  <c r="D831" i="9"/>
  <c r="C831" i="9"/>
  <c r="C858" i="9"/>
  <c r="D858" i="9"/>
  <c r="C941" i="9"/>
  <c r="E941" i="9" s="1"/>
  <c r="D941" i="9"/>
  <c r="C717" i="9"/>
  <c r="D717" i="9"/>
  <c r="D396" i="9"/>
  <c r="C396" i="9"/>
  <c r="C479" i="9"/>
  <c r="D479" i="9"/>
  <c r="D958" i="9"/>
  <c r="C958" i="9"/>
  <c r="D959" i="9"/>
  <c r="C959" i="9"/>
  <c r="C876" i="9"/>
  <c r="D876" i="9"/>
  <c r="D748" i="9"/>
  <c r="C748" i="9"/>
  <c r="D883" i="9"/>
  <c r="C883" i="9"/>
  <c r="D755" i="9"/>
  <c r="C755" i="9"/>
  <c r="D910" i="9"/>
  <c r="C910" i="9"/>
  <c r="D782" i="9"/>
  <c r="C782" i="9"/>
  <c r="C993" i="9"/>
  <c r="E993" i="9" s="1"/>
  <c r="D993" i="9"/>
  <c r="C865" i="9"/>
  <c r="D865" i="9"/>
  <c r="C737" i="9"/>
  <c r="E737" i="9" s="1"/>
  <c r="D737" i="9"/>
  <c r="D576" i="9"/>
  <c r="C576" i="9"/>
  <c r="C448" i="9"/>
  <c r="E448" i="9" s="1"/>
  <c r="D448" i="9"/>
  <c r="D659" i="9"/>
  <c r="C659" i="9"/>
  <c r="D531" i="9"/>
  <c r="C531" i="9"/>
  <c r="D387" i="9"/>
  <c r="C387" i="9"/>
  <c r="D470" i="9"/>
  <c r="C470" i="9"/>
  <c r="C545" i="9"/>
  <c r="D545" i="9"/>
  <c r="D947" i="9"/>
  <c r="C947" i="9"/>
  <c r="C828" i="9"/>
  <c r="D828" i="9"/>
  <c r="D803" i="9"/>
  <c r="C803" i="9"/>
  <c r="D798" i="9"/>
  <c r="C798" i="9"/>
  <c r="C935" i="9"/>
  <c r="D935" i="9"/>
  <c r="D824" i="9"/>
  <c r="C824" i="9"/>
  <c r="C799" i="9"/>
  <c r="E799" i="9" s="1"/>
  <c r="D799" i="9"/>
  <c r="C826" i="9"/>
  <c r="D826" i="9"/>
  <c r="D909" i="9"/>
  <c r="C909" i="9"/>
  <c r="C556" i="9"/>
  <c r="D556" i="9"/>
  <c r="C639" i="9"/>
  <c r="D639" i="9"/>
  <c r="D614" i="9"/>
  <c r="C614" i="9"/>
  <c r="D950" i="9"/>
  <c r="C950" i="9"/>
  <c r="D951" i="9"/>
  <c r="C951" i="9"/>
  <c r="D872" i="9"/>
  <c r="C872" i="9"/>
  <c r="C744" i="9"/>
  <c r="D744" i="9"/>
  <c r="C879" i="9"/>
  <c r="E879" i="9" s="1"/>
  <c r="D879" i="9"/>
  <c r="D751" i="9"/>
  <c r="C751" i="9"/>
  <c r="C906" i="9"/>
  <c r="E906" i="9" s="1"/>
  <c r="D906" i="9"/>
  <c r="D778" i="9"/>
  <c r="C778" i="9"/>
  <c r="D989" i="9"/>
  <c r="C989" i="9"/>
  <c r="C861" i="9"/>
  <c r="D861" i="9"/>
  <c r="D733" i="9"/>
  <c r="C733" i="9"/>
  <c r="C572" i="9"/>
  <c r="D572" i="9"/>
  <c r="D444" i="9"/>
  <c r="C444" i="9"/>
  <c r="D655" i="9"/>
  <c r="C655" i="9"/>
  <c r="D527" i="9"/>
  <c r="C527" i="9"/>
  <c r="D371" i="9"/>
  <c r="C371" i="9"/>
  <c r="C454" i="9"/>
  <c r="D454" i="9"/>
  <c r="C529" i="9"/>
  <c r="D529" i="9"/>
  <c r="D894" i="9"/>
  <c r="C894" i="9"/>
  <c r="C849" i="9"/>
  <c r="D849" i="9"/>
  <c r="C721" i="9"/>
  <c r="E721" i="9" s="1"/>
  <c r="D721" i="9"/>
  <c r="D560" i="9"/>
  <c r="C560" i="9"/>
  <c r="C432" i="9"/>
  <c r="D432" i="9"/>
  <c r="D643" i="9"/>
  <c r="C643" i="9"/>
  <c r="D515" i="9"/>
  <c r="C515" i="9"/>
  <c r="D355" i="9"/>
  <c r="C355" i="9"/>
  <c r="D438" i="9"/>
  <c r="C438" i="9"/>
  <c r="C513" i="9"/>
  <c r="D513" i="9"/>
  <c r="C447" i="9"/>
  <c r="D447" i="9"/>
  <c r="C433" i="9"/>
  <c r="D433" i="9"/>
  <c r="C642" i="9"/>
  <c r="D642" i="9"/>
  <c r="C514" i="9"/>
  <c r="D514" i="9"/>
  <c r="C370" i="9"/>
  <c r="D370" i="9"/>
  <c r="C557" i="9"/>
  <c r="D557" i="9"/>
  <c r="C445" i="9"/>
  <c r="D445" i="9"/>
  <c r="C304" i="9"/>
  <c r="D304" i="9"/>
  <c r="C160" i="9"/>
  <c r="D160" i="9"/>
  <c r="D239" i="9"/>
  <c r="C239" i="9"/>
  <c r="C994" i="9"/>
  <c r="D994" i="9"/>
  <c r="D954" i="9"/>
  <c r="C954" i="9"/>
  <c r="C980" i="9"/>
  <c r="D980" i="9"/>
  <c r="C916" i="9"/>
  <c r="D916" i="9"/>
  <c r="C852" i="9"/>
  <c r="D852" i="9"/>
  <c r="D788" i="9"/>
  <c r="C788" i="9"/>
  <c r="C724" i="9"/>
  <c r="D724" i="9"/>
  <c r="D923" i="9"/>
  <c r="C923" i="9"/>
  <c r="C859" i="9"/>
  <c r="D859" i="9"/>
  <c r="C795" i="9"/>
  <c r="D795" i="9"/>
  <c r="C731" i="9"/>
  <c r="D731" i="9"/>
  <c r="C652" i="9"/>
  <c r="D652" i="9"/>
  <c r="D886" i="9"/>
  <c r="C886" i="9"/>
  <c r="D822" i="9"/>
  <c r="C822" i="9"/>
  <c r="C758" i="9"/>
  <c r="D758" i="9"/>
  <c r="C694" i="9"/>
  <c r="D694" i="9"/>
  <c r="D969" i="9"/>
  <c r="C969" i="9"/>
  <c r="D905" i="9"/>
  <c r="C905" i="9"/>
  <c r="C841" i="9"/>
  <c r="D841" i="9"/>
  <c r="C777" i="9"/>
  <c r="D777" i="9"/>
  <c r="D713" i="9"/>
  <c r="C713" i="9"/>
  <c r="C616" i="9"/>
  <c r="D616" i="9"/>
  <c r="D552" i="9"/>
  <c r="C552" i="9"/>
  <c r="C488" i="9"/>
  <c r="D488" i="9"/>
  <c r="D424" i="9"/>
  <c r="C424" i="9"/>
  <c r="C360" i="9"/>
  <c r="D360" i="9"/>
  <c r="D635" i="9"/>
  <c r="C635" i="9"/>
  <c r="D571" i="9"/>
  <c r="C571" i="9"/>
  <c r="C507" i="9"/>
  <c r="D507" i="9"/>
  <c r="C443" i="9"/>
  <c r="D443" i="9"/>
  <c r="C379" i="9"/>
  <c r="D379" i="9"/>
  <c r="C654" i="9"/>
  <c r="D654" i="9"/>
  <c r="C590" i="9"/>
  <c r="D590" i="9"/>
  <c r="C526" i="9"/>
  <c r="D526" i="9"/>
  <c r="D462" i="9"/>
  <c r="C462" i="9"/>
  <c r="D398" i="9"/>
  <c r="C398" i="9"/>
  <c r="C649" i="9"/>
  <c r="D649" i="9"/>
  <c r="C585" i="9"/>
  <c r="D585" i="9"/>
  <c r="C521" i="9"/>
  <c r="D521" i="9"/>
  <c r="C457" i="9"/>
  <c r="D457" i="9"/>
  <c r="D393" i="9"/>
  <c r="C393" i="9"/>
  <c r="C332" i="9"/>
  <c r="D332" i="9"/>
  <c r="C268" i="9"/>
  <c r="D268" i="9"/>
  <c r="C204" i="9"/>
  <c r="D204" i="9"/>
  <c r="D140" i="9"/>
  <c r="C140" i="9"/>
  <c r="C76" i="9"/>
  <c r="D76" i="9"/>
  <c r="C12" i="9"/>
  <c r="D12" i="9"/>
  <c r="C283" i="9"/>
  <c r="D283" i="9"/>
  <c r="C219" i="9"/>
  <c r="D219" i="9"/>
  <c r="D155" i="9"/>
  <c r="C155" i="9"/>
  <c r="C91" i="9"/>
  <c r="D91" i="9"/>
  <c r="C27" i="9"/>
  <c r="D27" i="9"/>
  <c r="D302" i="9"/>
  <c r="C302" i="9"/>
  <c r="D238" i="9"/>
  <c r="C238" i="9"/>
  <c r="D174" i="9"/>
  <c r="C174" i="9"/>
  <c r="C110" i="9"/>
  <c r="D110" i="9"/>
  <c r="C46" i="9"/>
  <c r="D46" i="9"/>
  <c r="D313" i="9"/>
  <c r="C313" i="9"/>
  <c r="D249" i="9"/>
  <c r="C249" i="9"/>
  <c r="D185" i="9"/>
  <c r="C185" i="9"/>
  <c r="C121" i="9"/>
  <c r="D121" i="9"/>
  <c r="C57" i="9"/>
  <c r="D57" i="9"/>
  <c r="AC28" i="11"/>
  <c r="U28" i="11"/>
  <c r="D658" i="9"/>
  <c r="C658" i="9"/>
  <c r="C530" i="9"/>
  <c r="D530" i="9"/>
  <c r="D402" i="9"/>
  <c r="C402" i="9"/>
  <c r="C573" i="9"/>
  <c r="D573" i="9"/>
  <c r="D429" i="9"/>
  <c r="C429" i="9"/>
  <c r="C288" i="9"/>
  <c r="D288" i="9"/>
  <c r="D144" i="9"/>
  <c r="C144" i="9"/>
  <c r="C995" i="9"/>
  <c r="D995" i="9"/>
  <c r="D955" i="9"/>
  <c r="C955" i="9"/>
  <c r="C996" i="9"/>
  <c r="D996" i="9"/>
  <c r="C960" i="9"/>
  <c r="D960" i="9"/>
  <c r="C896" i="9"/>
  <c r="D896" i="9"/>
  <c r="C832" i="9"/>
  <c r="D832" i="9"/>
  <c r="C768" i="9"/>
  <c r="D768" i="9"/>
  <c r="C704" i="9"/>
  <c r="D704" i="9"/>
  <c r="D903" i="9"/>
  <c r="C903" i="9"/>
  <c r="C839" i="9"/>
  <c r="D839" i="9"/>
  <c r="C775" i="9"/>
  <c r="D775" i="9"/>
  <c r="C711" i="9"/>
  <c r="D711" i="9"/>
  <c r="C930" i="9"/>
  <c r="D930" i="9"/>
  <c r="C866" i="9"/>
  <c r="D866" i="9"/>
  <c r="C802" i="9"/>
  <c r="D802" i="9"/>
  <c r="D738" i="9"/>
  <c r="C738" i="9"/>
  <c r="D668" i="9"/>
  <c r="C668" i="9"/>
  <c r="C949" i="9"/>
  <c r="D949" i="9"/>
  <c r="C885" i="9"/>
  <c r="D885" i="9"/>
  <c r="D821" i="9"/>
  <c r="C821" i="9"/>
  <c r="C757" i="9"/>
  <c r="D757" i="9"/>
  <c r="D693" i="9"/>
  <c r="C693" i="9"/>
  <c r="C596" i="9"/>
  <c r="D596" i="9"/>
  <c r="C532" i="9"/>
  <c r="D532" i="9"/>
  <c r="D468" i="9"/>
  <c r="C468" i="9"/>
  <c r="C404" i="9"/>
  <c r="D404" i="9"/>
  <c r="D679" i="9"/>
  <c r="C679" i="9"/>
  <c r="C615" i="9"/>
  <c r="D615" i="9"/>
  <c r="C551" i="9"/>
  <c r="D551" i="9"/>
  <c r="C487" i="9"/>
  <c r="D487" i="9"/>
  <c r="C423" i="9"/>
  <c r="D423" i="9"/>
  <c r="C359" i="9"/>
  <c r="D359" i="9"/>
  <c r="C634" i="9"/>
  <c r="D634" i="9"/>
  <c r="C570" i="9"/>
  <c r="D570" i="9"/>
  <c r="C506" i="9"/>
  <c r="D506" i="9"/>
  <c r="C442" i="9"/>
  <c r="D442" i="9"/>
  <c r="C378" i="9"/>
  <c r="D378" i="9"/>
  <c r="C629" i="9"/>
  <c r="D629" i="9"/>
  <c r="C565" i="9"/>
  <c r="D565" i="9"/>
  <c r="C501" i="9"/>
  <c r="D501" i="9"/>
  <c r="D437" i="9"/>
  <c r="C437" i="9"/>
  <c r="D373" i="9"/>
  <c r="C373" i="9"/>
  <c r="C312" i="9"/>
  <c r="D312" i="9"/>
  <c r="C248" i="9"/>
  <c r="D248" i="9"/>
  <c r="D184" i="9"/>
  <c r="C184" i="9"/>
  <c r="C120" i="9"/>
  <c r="D120" i="9"/>
  <c r="C56" i="9"/>
  <c r="D56" i="9"/>
  <c r="C327" i="9"/>
  <c r="D327" i="9"/>
  <c r="C263" i="9"/>
  <c r="D263" i="9"/>
  <c r="C199" i="9"/>
  <c r="D199" i="9"/>
  <c r="C135" i="9"/>
  <c r="D135" i="9"/>
  <c r="C71" i="9"/>
  <c r="D71" i="9"/>
  <c r="C7" i="9"/>
  <c r="D7" i="9"/>
  <c r="C282" i="9"/>
  <c r="D282" i="9"/>
  <c r="C218" i="9"/>
  <c r="D218" i="9"/>
  <c r="C154" i="9"/>
  <c r="D154" i="9"/>
  <c r="D90" i="9"/>
  <c r="C90" i="9"/>
  <c r="D26" i="9"/>
  <c r="C26" i="9"/>
  <c r="C293" i="9"/>
  <c r="D293" i="9"/>
  <c r="C229" i="9"/>
  <c r="D229" i="9"/>
  <c r="C165" i="9"/>
  <c r="D165" i="9"/>
  <c r="C101" i="9"/>
  <c r="D101" i="9"/>
  <c r="C37" i="9"/>
  <c r="D37" i="9"/>
  <c r="C385" i="9"/>
  <c r="D385" i="9"/>
  <c r="C324" i="9"/>
  <c r="D324" i="9"/>
  <c r="C260" i="9"/>
  <c r="D260" i="9"/>
  <c r="D196" i="9"/>
  <c r="C196" i="9"/>
  <c r="C132" i="9"/>
  <c r="D132" i="9"/>
  <c r="C68" i="9"/>
  <c r="D68" i="9"/>
  <c r="C339" i="9"/>
  <c r="D339" i="9"/>
  <c r="C275" i="9"/>
  <c r="D275" i="9"/>
  <c r="C211" i="9"/>
  <c r="D211" i="9"/>
  <c r="C147" i="9"/>
  <c r="D147" i="9"/>
  <c r="C83" i="9"/>
  <c r="D83" i="9"/>
  <c r="C19" i="9"/>
  <c r="D19" i="9"/>
  <c r="C294" i="9"/>
  <c r="D294" i="9"/>
  <c r="C230" i="9"/>
  <c r="D230" i="9"/>
  <c r="C166" i="9"/>
  <c r="D166" i="9"/>
  <c r="C102" i="9"/>
  <c r="D102" i="9"/>
  <c r="D38" i="9"/>
  <c r="C38" i="9"/>
  <c r="D305" i="9"/>
  <c r="C305" i="9"/>
  <c r="C241" i="9"/>
  <c r="D241" i="9"/>
  <c r="D177" i="9"/>
  <c r="C177" i="9"/>
  <c r="D113" i="9"/>
  <c r="C113" i="9"/>
  <c r="D49" i="9"/>
  <c r="C49" i="9"/>
  <c r="D32" i="9"/>
  <c r="C32" i="9"/>
  <c r="D303" i="9"/>
  <c r="C303" i="9"/>
  <c r="D207" i="9"/>
  <c r="C207" i="9"/>
  <c r="C143" i="9"/>
  <c r="D143" i="9"/>
  <c r="D79" i="9"/>
  <c r="C79" i="9"/>
  <c r="D15" i="9"/>
  <c r="C15" i="9"/>
  <c r="D290" i="9"/>
  <c r="C290" i="9"/>
  <c r="D226" i="9"/>
  <c r="C226" i="9"/>
  <c r="D162" i="9"/>
  <c r="C162" i="9"/>
  <c r="D98" i="9"/>
  <c r="C98" i="9"/>
  <c r="C34" i="9"/>
  <c r="D34" i="9"/>
  <c r="C301" i="9"/>
  <c r="D301" i="9"/>
  <c r="C237" i="9"/>
  <c r="D237" i="9"/>
  <c r="C173" i="9"/>
  <c r="D173" i="9"/>
  <c r="C109" i="9"/>
  <c r="D109" i="9"/>
  <c r="C45" i="9"/>
  <c r="D45" i="9"/>
  <c r="T70" i="11"/>
  <c r="Y70" i="11"/>
  <c r="X70" i="11"/>
  <c r="T66" i="11"/>
  <c r="X66" i="11"/>
  <c r="Y66" i="11"/>
  <c r="T62" i="11"/>
  <c r="Y62" i="11"/>
  <c r="X62" i="11"/>
  <c r="T58" i="11"/>
  <c r="X58" i="11"/>
  <c r="Y58" i="11"/>
  <c r="T54" i="11"/>
  <c r="X54" i="11"/>
  <c r="Y54" i="11"/>
  <c r="T50" i="11"/>
  <c r="Y50" i="11"/>
  <c r="X50" i="11"/>
  <c r="T46" i="11"/>
  <c r="X46" i="11"/>
  <c r="Y46" i="11"/>
  <c r="T42" i="11"/>
  <c r="X42" i="11"/>
  <c r="Y42" i="11"/>
  <c r="T38" i="11"/>
  <c r="X38" i="11"/>
  <c r="Y38" i="11"/>
  <c r="T34" i="11"/>
  <c r="X34" i="11"/>
  <c r="Y34" i="11"/>
  <c r="C4" i="9"/>
  <c r="D4" i="9"/>
  <c r="T28" i="11"/>
  <c r="X28" i="11"/>
  <c r="Y28" i="11"/>
  <c r="T73" i="11"/>
  <c r="Y73" i="11"/>
  <c r="X73" i="11"/>
  <c r="W24" i="11"/>
  <c r="W26" i="11" s="1"/>
  <c r="W23" i="11"/>
  <c r="W25" i="11"/>
  <c r="V25" i="11"/>
  <c r="V23" i="11"/>
  <c r="V24" i="11"/>
  <c r="V26" i="11" s="1"/>
  <c r="AC72" i="11"/>
  <c r="U72" i="11"/>
  <c r="AC68" i="11"/>
  <c r="U68" i="11"/>
  <c r="AC64" i="11"/>
  <c r="U64" i="11"/>
  <c r="AC60" i="11"/>
  <c r="U60" i="11"/>
  <c r="AC56" i="11"/>
  <c r="U56" i="11"/>
  <c r="AC52" i="11"/>
  <c r="U52" i="11"/>
  <c r="AC48" i="11"/>
  <c r="U48" i="11"/>
  <c r="AC44" i="11"/>
  <c r="U44" i="11"/>
  <c r="AC40" i="11"/>
  <c r="U40" i="11"/>
  <c r="AC36" i="11"/>
  <c r="U36" i="11"/>
  <c r="AC32" i="11"/>
  <c r="U32" i="11"/>
  <c r="C970" i="9"/>
  <c r="D970" i="9"/>
  <c r="C796" i="9"/>
  <c r="D796" i="9"/>
  <c r="D771" i="9"/>
  <c r="C771" i="9"/>
  <c r="D766" i="9"/>
  <c r="C766" i="9"/>
  <c r="C962" i="9"/>
  <c r="D962" i="9"/>
  <c r="D792" i="9"/>
  <c r="C792" i="9"/>
  <c r="D767" i="9"/>
  <c r="C767" i="9"/>
  <c r="C794" i="9"/>
  <c r="D794" i="9"/>
  <c r="C877" i="9"/>
  <c r="D877" i="9"/>
  <c r="D588" i="9"/>
  <c r="C588" i="9"/>
  <c r="C671" i="9"/>
  <c r="D671" i="9"/>
  <c r="D678" i="9"/>
  <c r="C678" i="9"/>
  <c r="D979" i="9"/>
  <c r="C979" i="9"/>
  <c r="D972" i="9"/>
  <c r="C972" i="9"/>
  <c r="C844" i="9"/>
  <c r="E844" i="9" s="1"/>
  <c r="D844" i="9"/>
  <c r="C716" i="9"/>
  <c r="D716" i="9"/>
  <c r="D851" i="9"/>
  <c r="C851" i="9"/>
  <c r="D723" i="9"/>
  <c r="C723" i="9"/>
  <c r="D878" i="9"/>
  <c r="C878" i="9"/>
  <c r="D750" i="9"/>
  <c r="C750" i="9"/>
  <c r="D961" i="9"/>
  <c r="C961" i="9"/>
  <c r="C833" i="9"/>
  <c r="D833" i="9"/>
  <c r="C705" i="9"/>
  <c r="E705" i="9" s="1"/>
  <c r="D705" i="9"/>
  <c r="D544" i="9"/>
  <c r="C544" i="9"/>
  <c r="C416" i="9"/>
  <c r="D416" i="9"/>
  <c r="D627" i="9"/>
  <c r="C627" i="9"/>
  <c r="D499" i="9"/>
  <c r="C499" i="9"/>
  <c r="D662" i="9"/>
  <c r="C662" i="9"/>
  <c r="D406" i="9"/>
  <c r="C406" i="9"/>
  <c r="C481" i="9"/>
  <c r="D481" i="9"/>
  <c r="C991" i="9"/>
  <c r="D991" i="9"/>
  <c r="C764" i="9"/>
  <c r="D764" i="9"/>
  <c r="D739" i="9"/>
  <c r="C739" i="9"/>
  <c r="D734" i="9"/>
  <c r="C734" i="9"/>
  <c r="C983" i="9"/>
  <c r="D983" i="9"/>
  <c r="C760" i="9"/>
  <c r="D760" i="9"/>
  <c r="C735" i="9"/>
  <c r="D735" i="9"/>
  <c r="C762" i="9"/>
  <c r="D762" i="9"/>
  <c r="D845" i="9"/>
  <c r="C845" i="9"/>
  <c r="C492" i="9"/>
  <c r="D492" i="9"/>
  <c r="C575" i="9"/>
  <c r="D575" i="9"/>
  <c r="C486" i="9"/>
  <c r="D486" i="9"/>
  <c r="D971" i="9"/>
  <c r="C971" i="9"/>
  <c r="C968" i="9"/>
  <c r="D968" i="9"/>
  <c r="C840" i="9"/>
  <c r="D840" i="9"/>
  <c r="D712" i="9"/>
  <c r="C712" i="9"/>
  <c r="C847" i="9"/>
  <c r="D847" i="9"/>
  <c r="C719" i="9"/>
  <c r="D719" i="9"/>
  <c r="C874" i="9"/>
  <c r="D874" i="9"/>
  <c r="D746" i="9"/>
  <c r="C746" i="9"/>
  <c r="C957" i="9"/>
  <c r="D957" i="9"/>
  <c r="C829" i="9"/>
  <c r="D829" i="9"/>
  <c r="D701" i="9"/>
  <c r="C701" i="9"/>
  <c r="D540" i="9"/>
  <c r="C540" i="9"/>
  <c r="C412" i="9"/>
  <c r="D412" i="9"/>
  <c r="C623" i="9"/>
  <c r="D623" i="9"/>
  <c r="D495" i="9"/>
  <c r="C495" i="9"/>
  <c r="D646" i="9"/>
  <c r="C646" i="9"/>
  <c r="C390" i="9"/>
  <c r="D390" i="9"/>
  <c r="C465" i="9"/>
  <c r="D465" i="9"/>
  <c r="C660" i="9"/>
  <c r="D660" i="9"/>
  <c r="C817" i="9"/>
  <c r="D817" i="9"/>
  <c r="C689" i="9"/>
  <c r="D689" i="9"/>
  <c r="D528" i="9"/>
  <c r="C528" i="9"/>
  <c r="C400" i="9"/>
  <c r="D400" i="9"/>
  <c r="D611" i="9"/>
  <c r="C611" i="9"/>
  <c r="D483" i="9"/>
  <c r="C483" i="9"/>
  <c r="D630" i="9"/>
  <c r="C630" i="9"/>
  <c r="D386" i="9"/>
  <c r="C386" i="9"/>
  <c r="C449" i="9"/>
  <c r="D449" i="9"/>
  <c r="D422" i="9"/>
  <c r="C422" i="9"/>
  <c r="C399" i="9"/>
  <c r="D399" i="9"/>
  <c r="C610" i="9"/>
  <c r="D610" i="9"/>
  <c r="D482" i="9"/>
  <c r="C482" i="9"/>
  <c r="C653" i="9"/>
  <c r="D653" i="9"/>
  <c r="D525" i="9"/>
  <c r="C525" i="9"/>
  <c r="C413" i="9"/>
  <c r="D413" i="9"/>
  <c r="C272" i="9"/>
  <c r="D272" i="9"/>
  <c r="C128" i="9"/>
  <c r="D128" i="9"/>
  <c r="C1000" i="9"/>
  <c r="D1000" i="9"/>
  <c r="C963" i="9"/>
  <c r="D963" i="9"/>
  <c r="D1001" i="9"/>
  <c r="C1001" i="9"/>
  <c r="C964" i="9"/>
  <c r="D964" i="9"/>
  <c r="C900" i="9"/>
  <c r="D900" i="9"/>
  <c r="C836" i="9"/>
  <c r="D836" i="9"/>
  <c r="C772" i="9"/>
  <c r="D772" i="9"/>
  <c r="D708" i="9"/>
  <c r="C708" i="9"/>
  <c r="C907" i="9"/>
  <c r="D907" i="9"/>
  <c r="C843" i="9"/>
  <c r="D843" i="9"/>
  <c r="C779" i="9"/>
  <c r="D779" i="9"/>
  <c r="D715" i="9"/>
  <c r="C715" i="9"/>
  <c r="C934" i="9"/>
  <c r="D934" i="9"/>
  <c r="C870" i="9"/>
  <c r="D870" i="9"/>
  <c r="C806" i="9"/>
  <c r="D806" i="9"/>
  <c r="C742" i="9"/>
  <c r="D742" i="9"/>
  <c r="C676" i="9"/>
  <c r="D676" i="9"/>
  <c r="C953" i="9"/>
  <c r="D953" i="9"/>
  <c r="C889" i="9"/>
  <c r="D889" i="9"/>
  <c r="C825" i="9"/>
  <c r="D825" i="9"/>
  <c r="C761" i="9"/>
  <c r="D761" i="9"/>
  <c r="C697" i="9"/>
  <c r="D697" i="9"/>
  <c r="D600" i="9"/>
  <c r="C600" i="9"/>
  <c r="C536" i="9"/>
  <c r="D536" i="9"/>
  <c r="C472" i="9"/>
  <c r="D472" i="9"/>
  <c r="C408" i="9"/>
  <c r="D408" i="9"/>
  <c r="C344" i="9"/>
  <c r="D344" i="9"/>
  <c r="D619" i="9"/>
  <c r="C619" i="9"/>
  <c r="C555" i="9"/>
  <c r="D555" i="9"/>
  <c r="C491" i="9"/>
  <c r="D491" i="9"/>
  <c r="D427" i="9"/>
  <c r="C427" i="9"/>
  <c r="C363" i="9"/>
  <c r="D363" i="9"/>
  <c r="C638" i="9"/>
  <c r="D638" i="9"/>
  <c r="D574" i="9"/>
  <c r="C574" i="9"/>
  <c r="D510" i="9"/>
  <c r="C510" i="9"/>
  <c r="D446" i="9"/>
  <c r="C446" i="9"/>
  <c r="D382" i="9"/>
  <c r="C382" i="9"/>
  <c r="C633" i="9"/>
  <c r="D633" i="9"/>
  <c r="C569" i="9"/>
  <c r="D569" i="9"/>
  <c r="C505" i="9"/>
  <c r="D505" i="9"/>
  <c r="C441" i="9"/>
  <c r="D441" i="9"/>
  <c r="C377" i="9"/>
  <c r="D377" i="9"/>
  <c r="C316" i="9"/>
  <c r="D316" i="9"/>
  <c r="D252" i="9"/>
  <c r="C252" i="9"/>
  <c r="D188" i="9"/>
  <c r="C188" i="9"/>
  <c r="C124" i="9"/>
  <c r="D124" i="9"/>
  <c r="C60" i="9"/>
  <c r="D60" i="9"/>
  <c r="C331" i="9"/>
  <c r="D331" i="9"/>
  <c r="C267" i="9"/>
  <c r="D267" i="9"/>
  <c r="D203" i="9"/>
  <c r="C203" i="9"/>
  <c r="C139" i="9"/>
  <c r="D139" i="9"/>
  <c r="C75" i="9"/>
  <c r="D75" i="9"/>
  <c r="D11" i="9"/>
  <c r="C11" i="9"/>
  <c r="C286" i="9"/>
  <c r="D286" i="9"/>
  <c r="C222" i="9"/>
  <c r="D222" i="9"/>
  <c r="C158" i="9"/>
  <c r="D158" i="9"/>
  <c r="C94" i="9"/>
  <c r="D94" i="9"/>
  <c r="D30" i="9"/>
  <c r="C30" i="9"/>
  <c r="C297" i="9"/>
  <c r="D297" i="9"/>
  <c r="C233" i="9"/>
  <c r="D233" i="9"/>
  <c r="D169" i="9"/>
  <c r="C169" i="9"/>
  <c r="D105" i="9"/>
  <c r="C105" i="9"/>
  <c r="C41" i="9"/>
  <c r="D41" i="9"/>
  <c r="C415" i="9"/>
  <c r="D415" i="9"/>
  <c r="C626" i="9"/>
  <c r="D626" i="9"/>
  <c r="C498" i="9"/>
  <c r="D498" i="9"/>
  <c r="D354" i="9"/>
  <c r="C354" i="9"/>
  <c r="C541" i="9"/>
  <c r="D541" i="9"/>
  <c r="D397" i="9"/>
  <c r="C397" i="9"/>
  <c r="D256" i="9"/>
  <c r="C256" i="9"/>
  <c r="C96" i="9"/>
  <c r="D96" i="9"/>
  <c r="C966" i="9"/>
  <c r="D966" i="9"/>
  <c r="C1002" i="9"/>
  <c r="D1002" i="9"/>
  <c r="D967" i="9"/>
  <c r="C967" i="9"/>
  <c r="C944" i="9"/>
  <c r="D944" i="9"/>
  <c r="C880" i="9"/>
  <c r="E880" i="9" s="1"/>
  <c r="D880" i="9"/>
  <c r="C816" i="9"/>
  <c r="D816" i="9"/>
  <c r="D752" i="9"/>
  <c r="C752" i="9"/>
  <c r="C688" i="9"/>
  <c r="D688" i="9"/>
  <c r="C887" i="9"/>
  <c r="D887" i="9"/>
  <c r="C823" i="9"/>
  <c r="D823" i="9"/>
  <c r="C759" i="9"/>
  <c r="D759" i="9"/>
  <c r="D695" i="9"/>
  <c r="C695" i="9"/>
  <c r="C914" i="9"/>
  <c r="D914" i="9"/>
  <c r="C850" i="9"/>
  <c r="D850" i="9"/>
  <c r="C786" i="9"/>
  <c r="E786" i="9" s="1"/>
  <c r="D786" i="9"/>
  <c r="D722" i="9"/>
  <c r="C722" i="9"/>
  <c r="C997" i="9"/>
  <c r="D997" i="9"/>
  <c r="C933" i="9"/>
  <c r="D933" i="9"/>
  <c r="C869" i="9"/>
  <c r="D869" i="9"/>
  <c r="D805" i="9"/>
  <c r="C805" i="9"/>
  <c r="C741" i="9"/>
  <c r="D741" i="9"/>
  <c r="C673" i="9"/>
  <c r="D673" i="9"/>
  <c r="C580" i="9"/>
  <c r="D580" i="9"/>
  <c r="D516" i="9"/>
  <c r="C516" i="9"/>
  <c r="C452" i="9"/>
  <c r="D452" i="9"/>
  <c r="D388" i="9"/>
  <c r="C388" i="9"/>
  <c r="D663" i="9"/>
  <c r="C663" i="9"/>
  <c r="C599" i="9"/>
  <c r="D599" i="9"/>
  <c r="C535" i="9"/>
  <c r="D535" i="9"/>
  <c r="D471" i="9"/>
  <c r="C471" i="9"/>
  <c r="C407" i="9"/>
  <c r="D407" i="9"/>
  <c r="D343" i="9"/>
  <c r="C343" i="9"/>
  <c r="C618" i="9"/>
  <c r="D618" i="9"/>
  <c r="C554" i="9"/>
  <c r="D554" i="9"/>
  <c r="D490" i="9"/>
  <c r="C490" i="9"/>
  <c r="C426" i="9"/>
  <c r="D426" i="9"/>
  <c r="D362" i="9"/>
  <c r="C362" i="9"/>
  <c r="C613" i="9"/>
  <c r="D613" i="9"/>
  <c r="C549" i="9"/>
  <c r="D549" i="9"/>
  <c r="C485" i="9"/>
  <c r="D485" i="9"/>
  <c r="C421" i="9"/>
  <c r="D421" i="9"/>
  <c r="C357" i="9"/>
  <c r="D357" i="9"/>
  <c r="C296" i="9"/>
  <c r="D296" i="9"/>
  <c r="C232" i="9"/>
  <c r="D232" i="9"/>
  <c r="C168" i="9"/>
  <c r="E168" i="9" s="1"/>
  <c r="D168" i="9"/>
  <c r="C104" i="9"/>
  <c r="D104" i="9"/>
  <c r="C40" i="9"/>
  <c r="D40" i="9"/>
  <c r="C311" i="9"/>
  <c r="D311" i="9"/>
  <c r="C247" i="9"/>
  <c r="D247" i="9"/>
  <c r="C183" i="9"/>
  <c r="D183" i="9"/>
  <c r="C119" i="9"/>
  <c r="D119" i="9"/>
  <c r="C55" i="9"/>
  <c r="D55" i="9"/>
  <c r="D330" i="9"/>
  <c r="C330" i="9"/>
  <c r="C266" i="9"/>
  <c r="D266" i="9"/>
  <c r="C202" i="9"/>
  <c r="D202" i="9"/>
  <c r="C138" i="9"/>
  <c r="D138" i="9"/>
  <c r="D74" i="9"/>
  <c r="C74" i="9"/>
  <c r="C10" i="9"/>
  <c r="D10" i="9"/>
  <c r="C277" i="9"/>
  <c r="E277" i="9" s="1"/>
  <c r="D277" i="9"/>
  <c r="D213" i="9"/>
  <c r="C213" i="9"/>
  <c r="C149" i="9"/>
  <c r="D149" i="9"/>
  <c r="C85" i="9"/>
  <c r="D85" i="9"/>
  <c r="C21" i="9"/>
  <c r="D21" i="9"/>
  <c r="C369" i="9"/>
  <c r="D369" i="9"/>
  <c r="C308" i="9"/>
  <c r="D308" i="9"/>
  <c r="C244" i="9"/>
  <c r="D244" i="9"/>
  <c r="C180" i="9"/>
  <c r="D180" i="9"/>
  <c r="D116" i="9"/>
  <c r="C116" i="9"/>
  <c r="C52" i="9"/>
  <c r="D52" i="9"/>
  <c r="C323" i="9"/>
  <c r="D323" i="9"/>
  <c r="C259" i="9"/>
  <c r="D259" i="9"/>
  <c r="D195" i="9"/>
  <c r="C195" i="9"/>
  <c r="D131" i="9"/>
  <c r="C131" i="9"/>
  <c r="D67" i="9"/>
  <c r="C67" i="9"/>
  <c r="D342" i="9"/>
  <c r="C342" i="9"/>
  <c r="C278" i="9"/>
  <c r="D278" i="9"/>
  <c r="C214" i="9"/>
  <c r="D214" i="9"/>
  <c r="C150" i="9"/>
  <c r="D150" i="9"/>
  <c r="D86" i="9"/>
  <c r="C86" i="9"/>
  <c r="D22" i="9"/>
  <c r="C22" i="9"/>
  <c r="D289" i="9"/>
  <c r="C289" i="9"/>
  <c r="C225" i="9"/>
  <c r="D225" i="9"/>
  <c r="C161" i="9"/>
  <c r="D161" i="9"/>
  <c r="C97" i="9"/>
  <c r="D97" i="9"/>
  <c r="C33" i="9"/>
  <c r="D33" i="9"/>
  <c r="C381" i="9"/>
  <c r="D381" i="9"/>
  <c r="D16" i="9"/>
  <c r="C16" i="9"/>
  <c r="C287" i="9"/>
  <c r="D287" i="9"/>
  <c r="D191" i="9"/>
  <c r="C191" i="9"/>
  <c r="C127" i="9"/>
  <c r="D127" i="9"/>
  <c r="D63" i="9"/>
  <c r="C63" i="9"/>
  <c r="D338" i="9"/>
  <c r="C338" i="9"/>
  <c r="C274" i="9"/>
  <c r="D274" i="9"/>
  <c r="C210" i="9"/>
  <c r="D210" i="9"/>
  <c r="C146" i="9"/>
  <c r="D146" i="9"/>
  <c r="C82" i="9"/>
  <c r="D82" i="9"/>
  <c r="C18" i="9"/>
  <c r="D18" i="9"/>
  <c r="C285" i="9"/>
  <c r="D285" i="9"/>
  <c r="C221" i="9"/>
  <c r="D221" i="9"/>
  <c r="C157" i="9"/>
  <c r="D157" i="9"/>
  <c r="C93" i="9"/>
  <c r="D93" i="9"/>
  <c r="C29" i="9"/>
  <c r="D29" i="9"/>
  <c r="T69" i="11"/>
  <c r="X69" i="11"/>
  <c r="Y69" i="11"/>
  <c r="T65" i="11"/>
  <c r="Y65" i="11"/>
  <c r="X65" i="11"/>
  <c r="T61" i="11"/>
  <c r="X61" i="11"/>
  <c r="Y61" i="11"/>
  <c r="T57" i="11"/>
  <c r="Y57" i="11"/>
  <c r="X57" i="11"/>
  <c r="T53" i="11"/>
  <c r="X53" i="11"/>
  <c r="Y53" i="11"/>
  <c r="T49" i="11"/>
  <c r="Y49" i="11"/>
  <c r="X49" i="11"/>
  <c r="T45" i="11"/>
  <c r="X45" i="11"/>
  <c r="Y45" i="11"/>
  <c r="T41" i="11"/>
  <c r="Y41" i="11"/>
  <c r="X41" i="11"/>
  <c r="T37" i="11"/>
  <c r="X37" i="11"/>
  <c r="Y37" i="11"/>
  <c r="T33" i="11"/>
  <c r="Y33" i="11"/>
  <c r="X33" i="11"/>
  <c r="T27" i="11"/>
  <c r="X27" i="11"/>
  <c r="R25" i="11"/>
  <c r="R23" i="11"/>
  <c r="R24" i="11"/>
  <c r="R26" i="11" s="1"/>
  <c r="Y27" i="11"/>
  <c r="AC71" i="11"/>
  <c r="U71" i="11"/>
  <c r="AC67" i="11"/>
  <c r="U67" i="11"/>
  <c r="AC63" i="11"/>
  <c r="U63" i="11"/>
  <c r="AC59" i="11"/>
  <c r="U59" i="11"/>
  <c r="AC55" i="11"/>
  <c r="U55" i="11"/>
  <c r="AC51" i="11"/>
  <c r="U51" i="11"/>
  <c r="AC47" i="11"/>
  <c r="U47" i="11"/>
  <c r="AC43" i="11"/>
  <c r="U43" i="11"/>
  <c r="AC39" i="11"/>
  <c r="U39" i="11"/>
  <c r="AC35" i="11"/>
  <c r="U35" i="11"/>
  <c r="D988" i="9"/>
  <c r="C988" i="9"/>
  <c r="D732" i="9"/>
  <c r="C732" i="9"/>
  <c r="D707" i="9"/>
  <c r="C707" i="9"/>
  <c r="D702" i="9"/>
  <c r="C702" i="9"/>
  <c r="C984" i="9"/>
  <c r="D984" i="9"/>
  <c r="D696" i="9"/>
  <c r="C696" i="9"/>
  <c r="D703" i="9"/>
  <c r="C703" i="9"/>
  <c r="C730" i="9"/>
  <c r="D730" i="9"/>
  <c r="D813" i="9"/>
  <c r="C813" i="9"/>
  <c r="D524" i="9"/>
  <c r="C524" i="9"/>
  <c r="C607" i="9"/>
  <c r="D607" i="9"/>
  <c r="D550" i="9"/>
  <c r="C550" i="9"/>
  <c r="D998" i="9"/>
  <c r="C998" i="9"/>
  <c r="C940" i="9"/>
  <c r="D940" i="9"/>
  <c r="C812" i="9"/>
  <c r="D812" i="9"/>
  <c r="C684" i="9"/>
  <c r="D684" i="9"/>
  <c r="D819" i="9"/>
  <c r="C819" i="9"/>
  <c r="D691" i="9"/>
  <c r="C691" i="9"/>
  <c r="D846" i="9"/>
  <c r="C846" i="9"/>
  <c r="D718" i="9"/>
  <c r="C718" i="9"/>
  <c r="C929" i="9"/>
  <c r="D929" i="9"/>
  <c r="C801" i="9"/>
  <c r="D801" i="9"/>
  <c r="C665" i="9"/>
  <c r="E665" i="9" s="1"/>
  <c r="D665" i="9"/>
  <c r="D512" i="9"/>
  <c r="C512" i="9"/>
  <c r="C384" i="9"/>
  <c r="E384" i="9" s="1"/>
  <c r="D384" i="9"/>
  <c r="D595" i="9"/>
  <c r="C595" i="9"/>
  <c r="D467" i="9"/>
  <c r="C467" i="9"/>
  <c r="D598" i="9"/>
  <c r="C598" i="9"/>
  <c r="D358" i="9"/>
  <c r="C358" i="9"/>
  <c r="C417" i="9"/>
  <c r="D417" i="9"/>
  <c r="C956" i="9"/>
  <c r="D956" i="9"/>
  <c r="C656" i="9"/>
  <c r="D656" i="9"/>
  <c r="D669" i="9"/>
  <c r="C669" i="9"/>
  <c r="C977" i="9"/>
  <c r="D977" i="9"/>
  <c r="C952" i="9"/>
  <c r="E952" i="9" s="1"/>
  <c r="D952" i="9"/>
  <c r="D640" i="9"/>
  <c r="C640" i="9"/>
  <c r="C661" i="9"/>
  <c r="D661" i="9"/>
  <c r="C698" i="9"/>
  <c r="D698" i="9"/>
  <c r="C749" i="9"/>
  <c r="E749" i="9" s="1"/>
  <c r="D749" i="9"/>
  <c r="D428" i="9"/>
  <c r="C428" i="9"/>
  <c r="C511" i="9"/>
  <c r="D511" i="9"/>
  <c r="D374" i="9"/>
  <c r="C374" i="9"/>
  <c r="C992" i="9"/>
  <c r="E992" i="9" s="1"/>
  <c r="D992" i="9"/>
  <c r="C936" i="9"/>
  <c r="D936" i="9"/>
  <c r="C808" i="9"/>
  <c r="D808" i="9"/>
  <c r="C680" i="9"/>
  <c r="D680" i="9"/>
  <c r="D815" i="9"/>
  <c r="C815" i="9"/>
  <c r="D687" i="9"/>
  <c r="C687" i="9"/>
  <c r="C842" i="9"/>
  <c r="D842" i="9"/>
  <c r="D714" i="9"/>
  <c r="C714" i="9"/>
  <c r="D925" i="9"/>
  <c r="C925" i="9"/>
  <c r="D797" i="9"/>
  <c r="C797" i="9"/>
  <c r="C657" i="9"/>
  <c r="D657" i="9"/>
  <c r="C508" i="9"/>
  <c r="D508" i="9"/>
  <c r="C380" i="9"/>
  <c r="E380" i="9" s="1"/>
  <c r="D380" i="9"/>
  <c r="C591" i="9"/>
  <c r="D591" i="9"/>
  <c r="D463" i="9"/>
  <c r="C463" i="9"/>
  <c r="D582" i="9"/>
  <c r="C582" i="9"/>
  <c r="C341" i="9"/>
  <c r="D341" i="9"/>
  <c r="C401" i="9"/>
  <c r="D401" i="9"/>
  <c r="C913" i="9"/>
  <c r="D913" i="9"/>
  <c r="C785" i="9"/>
  <c r="D785" i="9"/>
  <c r="D624" i="9"/>
  <c r="C624" i="9"/>
  <c r="C496" i="9"/>
  <c r="D496" i="9"/>
  <c r="C368" i="9"/>
  <c r="E368" i="9" s="1"/>
  <c r="D368" i="9"/>
  <c r="D579" i="9"/>
  <c r="C579" i="9"/>
  <c r="D451" i="9"/>
  <c r="C451" i="9"/>
  <c r="D566" i="9"/>
  <c r="C566" i="9"/>
  <c r="D641" i="9"/>
  <c r="C641" i="9"/>
  <c r="C728" i="9"/>
  <c r="D728" i="9"/>
  <c r="D561" i="9"/>
  <c r="C561" i="9"/>
  <c r="C367" i="9"/>
  <c r="D367" i="9"/>
  <c r="D578" i="9"/>
  <c r="C578" i="9"/>
  <c r="C450" i="9"/>
  <c r="D450" i="9"/>
  <c r="C621" i="9"/>
  <c r="E621" i="9" s="1"/>
  <c r="D621" i="9"/>
  <c r="C493" i="9"/>
  <c r="D493" i="9"/>
  <c r="C365" i="9"/>
  <c r="E365" i="9" s="1"/>
  <c r="D365" i="9"/>
  <c r="C240" i="9"/>
  <c r="D240" i="9"/>
  <c r="C112" i="9"/>
  <c r="D112" i="9"/>
  <c r="C974" i="9"/>
  <c r="D974" i="9"/>
  <c r="C1006" i="9"/>
  <c r="D1006" i="9"/>
  <c r="C975" i="9"/>
  <c r="D975" i="9"/>
  <c r="D948" i="9"/>
  <c r="C948" i="9"/>
  <c r="C884" i="9"/>
  <c r="D884" i="9"/>
  <c r="C820" i="9"/>
  <c r="D820" i="9"/>
  <c r="D756" i="9"/>
  <c r="C756" i="9"/>
  <c r="C692" i="9"/>
  <c r="D692" i="9"/>
  <c r="C891" i="9"/>
  <c r="D891" i="9"/>
  <c r="C827" i="9"/>
  <c r="D827" i="9"/>
  <c r="C763" i="9"/>
  <c r="D763" i="9"/>
  <c r="C699" i="9"/>
  <c r="D699" i="9"/>
  <c r="D918" i="9"/>
  <c r="C918" i="9"/>
  <c r="D854" i="9"/>
  <c r="C854" i="9"/>
  <c r="D790" i="9"/>
  <c r="C790" i="9"/>
  <c r="C726" i="9"/>
  <c r="D726" i="9"/>
  <c r="C632" i="9"/>
  <c r="D632" i="9"/>
  <c r="D937" i="9"/>
  <c r="C937" i="9"/>
  <c r="D873" i="9"/>
  <c r="C873" i="9"/>
  <c r="C809" i="9"/>
  <c r="D809" i="9"/>
  <c r="C745" i="9"/>
  <c r="D745" i="9"/>
  <c r="D681" i="9"/>
  <c r="C681" i="9"/>
  <c r="C584" i="9"/>
  <c r="D584" i="9"/>
  <c r="C520" i="9"/>
  <c r="D520" i="9"/>
  <c r="D456" i="9"/>
  <c r="C456" i="9"/>
  <c r="C392" i="9"/>
  <c r="D392" i="9"/>
  <c r="C667" i="9"/>
  <c r="D667" i="9"/>
  <c r="C603" i="9"/>
  <c r="D603" i="9"/>
  <c r="C539" i="9"/>
  <c r="D539" i="9"/>
  <c r="C475" i="9"/>
  <c r="D475" i="9"/>
  <c r="C411" i="9"/>
  <c r="D411" i="9"/>
  <c r="C347" i="9"/>
  <c r="D347" i="9"/>
  <c r="C622" i="9"/>
  <c r="D622" i="9"/>
  <c r="D558" i="9"/>
  <c r="C558" i="9"/>
  <c r="C494" i="9"/>
  <c r="D494" i="9"/>
  <c r="D430" i="9"/>
  <c r="C430" i="9"/>
  <c r="D366" i="9"/>
  <c r="C366" i="9"/>
  <c r="C617" i="9"/>
  <c r="D617" i="9"/>
  <c r="C553" i="9"/>
  <c r="D553" i="9"/>
  <c r="D489" i="9"/>
  <c r="C489" i="9"/>
  <c r="C425" i="9"/>
  <c r="D425" i="9"/>
  <c r="C361" i="9"/>
  <c r="D361" i="9"/>
  <c r="C300" i="9"/>
  <c r="D300" i="9"/>
  <c r="C236" i="9"/>
  <c r="D236" i="9"/>
  <c r="C172" i="9"/>
  <c r="D172" i="9"/>
  <c r="C108" i="9"/>
  <c r="D108" i="9"/>
  <c r="C44" i="9"/>
  <c r="D44" i="9"/>
  <c r="C315" i="9"/>
  <c r="D315" i="9"/>
  <c r="C251" i="9"/>
  <c r="D251" i="9"/>
  <c r="C187" i="9"/>
  <c r="D187" i="9"/>
  <c r="C123" i="9"/>
  <c r="D123" i="9"/>
  <c r="C59" i="9"/>
  <c r="D59" i="9"/>
  <c r="C334" i="9"/>
  <c r="D334" i="9"/>
  <c r="C270" i="9"/>
  <c r="D270" i="9"/>
  <c r="C206" i="9"/>
  <c r="D206" i="9"/>
  <c r="C142" i="9"/>
  <c r="D142" i="9"/>
  <c r="D78" i="9"/>
  <c r="C78" i="9"/>
  <c r="C14" i="9"/>
  <c r="D14" i="9"/>
  <c r="C281" i="9"/>
  <c r="D281" i="9"/>
  <c r="D217" i="9"/>
  <c r="C217" i="9"/>
  <c r="C153" i="9"/>
  <c r="D153" i="9"/>
  <c r="C89" i="9"/>
  <c r="D89" i="9"/>
  <c r="C25" i="9"/>
  <c r="D25" i="9"/>
  <c r="C383" i="9"/>
  <c r="D383" i="9"/>
  <c r="D594" i="9"/>
  <c r="C594" i="9"/>
  <c r="C466" i="9"/>
  <c r="D466" i="9"/>
  <c r="C637" i="9"/>
  <c r="D637" i="9"/>
  <c r="C509" i="9"/>
  <c r="D509" i="9"/>
  <c r="C349" i="9"/>
  <c r="D349" i="9"/>
  <c r="C224" i="9"/>
  <c r="D224" i="9"/>
  <c r="D48" i="9"/>
  <c r="C48" i="9"/>
  <c r="C1007" i="9"/>
  <c r="D1007" i="9"/>
  <c r="C978" i="9"/>
  <c r="D978" i="9"/>
  <c r="C927" i="9"/>
  <c r="D927" i="9"/>
  <c r="C928" i="9"/>
  <c r="D928" i="9"/>
  <c r="C864" i="9"/>
  <c r="D864" i="9"/>
  <c r="C800" i="9"/>
  <c r="D800" i="9"/>
  <c r="D736" i="9"/>
  <c r="C736" i="9"/>
  <c r="C664" i="9"/>
  <c r="D664" i="9"/>
  <c r="C871" i="9"/>
  <c r="D871" i="9"/>
  <c r="C807" i="9"/>
  <c r="D807" i="9"/>
  <c r="C743" i="9"/>
  <c r="D743" i="9"/>
  <c r="D677" i="9"/>
  <c r="C677" i="9"/>
  <c r="C898" i="9"/>
  <c r="D898" i="9"/>
  <c r="C834" i="9"/>
  <c r="D834" i="9"/>
  <c r="C770" i="9"/>
  <c r="D770" i="9"/>
  <c r="D706" i="9"/>
  <c r="C706" i="9"/>
  <c r="C981" i="9"/>
  <c r="D981" i="9"/>
  <c r="C917" i="9"/>
  <c r="D917" i="9"/>
  <c r="D853" i="9"/>
  <c r="C853" i="9"/>
  <c r="C789" i="9"/>
  <c r="D789" i="9"/>
  <c r="D725" i="9"/>
  <c r="C725" i="9"/>
  <c r="C628" i="9"/>
  <c r="D628" i="9"/>
  <c r="C564" i="9"/>
  <c r="D564" i="9"/>
  <c r="C500" i="9"/>
  <c r="D500" i="9"/>
  <c r="C436" i="9"/>
  <c r="D436" i="9"/>
  <c r="C372" i="9"/>
  <c r="D372" i="9"/>
  <c r="C647" i="9"/>
  <c r="D647" i="9"/>
  <c r="C583" i="9"/>
  <c r="D583" i="9"/>
  <c r="C519" i="9"/>
  <c r="D519" i="9"/>
  <c r="C455" i="9"/>
  <c r="D455" i="9"/>
  <c r="C391" i="9"/>
  <c r="D391" i="9"/>
  <c r="D666" i="9"/>
  <c r="C666" i="9"/>
  <c r="C602" i="9"/>
  <c r="D602" i="9"/>
  <c r="C538" i="9"/>
  <c r="D538" i="9"/>
  <c r="C474" i="9"/>
  <c r="D474" i="9"/>
  <c r="D410" i="9"/>
  <c r="C410" i="9"/>
  <c r="D346" i="9"/>
  <c r="C346" i="9"/>
  <c r="D597" i="9"/>
  <c r="C597" i="9"/>
  <c r="C533" i="9"/>
  <c r="D533" i="9"/>
  <c r="C469" i="9"/>
  <c r="D469" i="9"/>
  <c r="D405" i="9"/>
  <c r="C405" i="9"/>
  <c r="C337" i="9"/>
  <c r="D337" i="9"/>
  <c r="D280" i="9"/>
  <c r="C280" i="9"/>
  <c r="D216" i="9"/>
  <c r="C216" i="9"/>
  <c r="C152" i="9"/>
  <c r="D152" i="9"/>
  <c r="C88" i="9"/>
  <c r="D88" i="9"/>
  <c r="C24" i="9"/>
  <c r="D24" i="9"/>
  <c r="C295" i="9"/>
  <c r="D295" i="9"/>
  <c r="C231" i="9"/>
  <c r="D231" i="9"/>
  <c r="C167" i="9"/>
  <c r="D167" i="9"/>
  <c r="C103" i="9"/>
  <c r="D103" i="9"/>
  <c r="C39" i="9"/>
  <c r="D39" i="9"/>
  <c r="C314" i="9"/>
  <c r="D314" i="9"/>
  <c r="C250" i="9"/>
  <c r="D250" i="9"/>
  <c r="C186" i="9"/>
  <c r="D186" i="9"/>
  <c r="C122" i="9"/>
  <c r="D122" i="9"/>
  <c r="C58" i="9"/>
  <c r="D58" i="9"/>
  <c r="C325" i="9"/>
  <c r="D325" i="9"/>
  <c r="C261" i="9"/>
  <c r="D261" i="9"/>
  <c r="C197" i="9"/>
  <c r="D197" i="9"/>
  <c r="C133" i="9"/>
  <c r="D133" i="9"/>
  <c r="C69" i="9"/>
  <c r="D69" i="9"/>
  <c r="C5" i="9"/>
  <c r="D5" i="9"/>
  <c r="C353" i="9"/>
  <c r="D353" i="9"/>
  <c r="C292" i="9"/>
  <c r="D292" i="9"/>
  <c r="C228" i="9"/>
  <c r="D228" i="9"/>
  <c r="C164" i="9"/>
  <c r="D164" i="9"/>
  <c r="C100" i="9"/>
  <c r="D100" i="9"/>
  <c r="D36" i="9"/>
  <c r="C36" i="9"/>
  <c r="C307" i="9"/>
  <c r="D307" i="9"/>
  <c r="C243" i="9"/>
  <c r="D243" i="9"/>
  <c r="C179" i="9"/>
  <c r="D179" i="9"/>
  <c r="C115" i="9"/>
  <c r="D115" i="9"/>
  <c r="C51" i="9"/>
  <c r="D51" i="9"/>
  <c r="C326" i="9"/>
  <c r="D326" i="9"/>
  <c r="C262" i="9"/>
  <c r="D262" i="9"/>
  <c r="C198" i="9"/>
  <c r="D198" i="9"/>
  <c r="C134" i="9"/>
  <c r="D134" i="9"/>
  <c r="D70" i="9"/>
  <c r="C70" i="9"/>
  <c r="D6" i="9"/>
  <c r="C6" i="9"/>
  <c r="D273" i="9"/>
  <c r="C273" i="9"/>
  <c r="C209" i="9"/>
  <c r="D209" i="9"/>
  <c r="D145" i="9"/>
  <c r="C145" i="9"/>
  <c r="D81" i="9"/>
  <c r="C81" i="9"/>
  <c r="D17" i="9"/>
  <c r="C17" i="9"/>
  <c r="C192" i="9"/>
  <c r="D192" i="9"/>
  <c r="C335" i="9"/>
  <c r="D335" i="9"/>
  <c r="C271" i="9"/>
  <c r="D271" i="9"/>
  <c r="C175" i="9"/>
  <c r="D175" i="9"/>
  <c r="C111" i="9"/>
  <c r="D111" i="9"/>
  <c r="C47" i="9"/>
  <c r="D47" i="9"/>
  <c r="D322" i="9"/>
  <c r="C322" i="9"/>
  <c r="D258" i="9"/>
  <c r="C258" i="9"/>
  <c r="D194" i="9"/>
  <c r="C194" i="9"/>
  <c r="D130" i="9"/>
  <c r="C130" i="9"/>
  <c r="D66" i="9"/>
  <c r="C66" i="9"/>
  <c r="C333" i="9"/>
  <c r="D333" i="9"/>
  <c r="C269" i="9"/>
  <c r="D269" i="9"/>
  <c r="C205" i="9"/>
  <c r="D205" i="9"/>
  <c r="C141" i="9"/>
  <c r="D141" i="9"/>
  <c r="C77" i="9"/>
  <c r="D77" i="9"/>
  <c r="C13" i="9"/>
  <c r="D13" i="9"/>
  <c r="T72" i="11"/>
  <c r="X72" i="11"/>
  <c r="Y72" i="11"/>
  <c r="T68" i="11"/>
  <c r="Y68" i="11"/>
  <c r="X68" i="11"/>
  <c r="T64" i="11"/>
  <c r="X64" i="11"/>
  <c r="Y64" i="11"/>
  <c r="T60" i="11"/>
  <c r="Y60" i="11"/>
  <c r="X60" i="11"/>
  <c r="T56" i="11"/>
  <c r="X56" i="11"/>
  <c r="Y56" i="11"/>
  <c r="T52" i="11"/>
  <c r="Y52" i="11"/>
  <c r="X52" i="11"/>
  <c r="T48" i="11"/>
  <c r="Y48" i="11"/>
  <c r="X48" i="11"/>
  <c r="T44" i="11"/>
  <c r="Y44" i="11"/>
  <c r="X44" i="11"/>
  <c r="T40" i="11"/>
  <c r="X40" i="11"/>
  <c r="Y40" i="11"/>
  <c r="T36" i="11"/>
  <c r="X36" i="11"/>
  <c r="Y36" i="11"/>
  <c r="T32" i="11"/>
  <c r="Y32" i="11"/>
  <c r="X32" i="11"/>
  <c r="T30" i="11"/>
  <c r="X30" i="11"/>
  <c r="Y30" i="11"/>
  <c r="E867" i="9" l="1"/>
  <c r="E682" i="9"/>
  <c r="E982" i="9"/>
  <c r="E93" i="9"/>
  <c r="E973" i="9"/>
  <c r="E686" i="9"/>
  <c r="E361" i="9"/>
  <c r="E563" i="9"/>
  <c r="E106" i="9"/>
  <c r="E328" i="9"/>
  <c r="E453" i="9"/>
  <c r="E784" i="9"/>
  <c r="E502" i="9"/>
  <c r="E547" i="9"/>
  <c r="E753" i="9"/>
  <c r="E765" i="9"/>
  <c r="E942" i="9"/>
  <c r="E915" i="9"/>
  <c r="E264" i="9"/>
  <c r="E14" i="9"/>
  <c r="E625" i="9"/>
  <c r="E519" i="9"/>
  <c r="E458" i="9"/>
  <c r="E460" i="9"/>
  <c r="E389" i="9"/>
  <c r="E504" i="9"/>
  <c r="E170" i="9"/>
  <c r="E298" i="9"/>
  <c r="E503" i="9"/>
  <c r="E837" i="9"/>
  <c r="E670" i="9"/>
  <c r="E683" i="9"/>
  <c r="E793" i="9"/>
  <c r="E986" i="9"/>
  <c r="E718" i="9"/>
  <c r="E899" i="9"/>
  <c r="E678" i="9"/>
  <c r="E78" i="9"/>
  <c r="E582" i="9"/>
  <c r="E695" i="9"/>
  <c r="E955" i="9"/>
  <c r="E579" i="9"/>
  <c r="E427" i="9"/>
  <c r="E525" i="9"/>
  <c r="E216" i="9"/>
  <c r="E666" i="9"/>
  <c r="E677" i="9"/>
  <c r="E366" i="9"/>
  <c r="E918" i="9"/>
  <c r="E598" i="9"/>
  <c r="E595" i="9"/>
  <c r="E732" i="9"/>
  <c r="E338" i="9"/>
  <c r="E343" i="9"/>
  <c r="E516" i="9"/>
  <c r="E805" i="9"/>
  <c r="E290" i="9"/>
  <c r="E373" i="9"/>
  <c r="E429" i="9"/>
  <c r="E658" i="9"/>
  <c r="E387" i="9"/>
  <c r="E782" i="9"/>
  <c r="E797" i="9"/>
  <c r="E714" i="9"/>
  <c r="E691" i="9"/>
  <c r="E550" i="9"/>
  <c r="E696" i="9"/>
  <c r="E22" i="9"/>
  <c r="E471" i="9"/>
  <c r="E188" i="9"/>
  <c r="E600" i="9"/>
  <c r="E1001" i="9"/>
  <c r="E528" i="9"/>
  <c r="E712" i="9"/>
  <c r="E662" i="9"/>
  <c r="E750" i="9"/>
  <c r="E79" i="9"/>
  <c r="E207" i="9"/>
  <c r="E38" i="9"/>
  <c r="E26" i="9"/>
  <c r="E738" i="9"/>
  <c r="E313" i="9"/>
  <c r="E155" i="9"/>
  <c r="E824" i="9"/>
  <c r="E84" i="9"/>
  <c r="E888" i="9"/>
  <c r="E608" i="9"/>
  <c r="E980" i="9"/>
  <c r="E994" i="9"/>
  <c r="E160" i="9"/>
  <c r="E370" i="9"/>
  <c r="E642" i="9"/>
  <c r="E447" i="9"/>
  <c r="E454" i="9"/>
  <c r="E639" i="9"/>
  <c r="E876" i="9"/>
  <c r="E242" i="9"/>
  <c r="E159" i="9"/>
  <c r="E129" i="9"/>
  <c r="E182" i="9"/>
  <c r="E227" i="9"/>
  <c r="E148" i="9"/>
  <c r="E276" i="9"/>
  <c r="E922" i="9"/>
  <c r="E513" i="9"/>
  <c r="E826" i="9"/>
  <c r="E274" i="9"/>
  <c r="E840" i="9"/>
  <c r="E935" i="9"/>
  <c r="E999" i="9"/>
  <c r="E189" i="9"/>
  <c r="E322" i="9"/>
  <c r="E81" i="9"/>
  <c r="E597" i="9"/>
  <c r="E48" i="9"/>
  <c r="E790" i="9"/>
  <c r="E756" i="9"/>
  <c r="E566" i="9"/>
  <c r="E428" i="9"/>
  <c r="E640" i="9"/>
  <c r="E702" i="9"/>
  <c r="E388" i="9"/>
  <c r="E354" i="9"/>
  <c r="E510" i="9"/>
  <c r="E627" i="9"/>
  <c r="E792" i="9"/>
  <c r="E47" i="9"/>
  <c r="E116" i="9"/>
  <c r="E213" i="9"/>
  <c r="E169" i="9"/>
  <c r="E382" i="9"/>
  <c r="E482" i="9"/>
  <c r="E646" i="9"/>
  <c r="E781" i="9"/>
  <c r="E126" i="9"/>
  <c r="E648" i="9"/>
  <c r="E88" i="9"/>
  <c r="E810" i="9"/>
  <c r="E827" i="9"/>
  <c r="E221" i="9"/>
  <c r="E630" i="9"/>
  <c r="E611" i="9"/>
  <c r="E766" i="9"/>
  <c r="E699" i="9"/>
  <c r="E754" i="9"/>
  <c r="E746" i="9"/>
  <c r="E734" i="9"/>
  <c r="E175" i="9"/>
  <c r="E916" i="9"/>
  <c r="E184" i="9"/>
  <c r="E512" i="9"/>
  <c r="E345" i="9"/>
  <c r="E577" i="9"/>
  <c r="E342" i="9"/>
  <c r="E326" i="9"/>
  <c r="E905" i="9"/>
  <c r="E24" i="9"/>
  <c r="E162" i="9"/>
  <c r="E675" i="9"/>
  <c r="E972" i="9"/>
  <c r="E462" i="9"/>
  <c r="E687" i="9"/>
  <c r="E524" i="9"/>
  <c r="E195" i="9"/>
  <c r="E11" i="9"/>
  <c r="E538" i="9"/>
  <c r="E722" i="9"/>
  <c r="E540" i="9"/>
  <c r="E544" i="9"/>
  <c r="E402" i="9"/>
  <c r="E629" i="9"/>
  <c r="E776" i="9"/>
  <c r="E410" i="9"/>
  <c r="E456" i="9"/>
  <c r="E374" i="9"/>
  <c r="E693" i="9"/>
  <c r="E238" i="9"/>
  <c r="E822" i="9"/>
  <c r="E196" i="9"/>
  <c r="E571" i="9"/>
  <c r="E564" i="9"/>
  <c r="E713" i="9"/>
  <c r="E468" i="9"/>
  <c r="E594" i="9"/>
  <c r="E113" i="9"/>
  <c r="E821" i="9"/>
  <c r="E398" i="9"/>
  <c r="E788" i="9"/>
  <c r="E990" i="9"/>
  <c r="E475" i="9"/>
  <c r="E152" i="9"/>
  <c r="E914" i="9"/>
  <c r="E809" i="9"/>
  <c r="E887" i="9"/>
  <c r="E145" i="9"/>
  <c r="E430" i="9"/>
  <c r="E233" i="9"/>
  <c r="E873" i="9"/>
  <c r="E67" i="9"/>
  <c r="E723" i="9"/>
  <c r="E588" i="9"/>
  <c r="E518" i="9"/>
  <c r="E898" i="9"/>
  <c r="E112" i="9"/>
  <c r="E511" i="9"/>
  <c r="E414" i="9"/>
  <c r="E376" i="9"/>
  <c r="E895" i="9"/>
  <c r="E210" i="9"/>
  <c r="E605" i="9"/>
  <c r="E657" i="9"/>
  <c r="E533" i="9"/>
  <c r="E391" i="9"/>
  <c r="E347" i="9"/>
  <c r="E956" i="9"/>
  <c r="E830" i="9"/>
  <c r="E435" i="9"/>
  <c r="E198" i="9"/>
  <c r="E1006" i="9"/>
  <c r="E498" i="9"/>
  <c r="E596" i="9"/>
  <c r="E743" i="9"/>
  <c r="E560" i="9"/>
  <c r="E644" i="9"/>
  <c r="E21" i="9"/>
  <c r="E86" i="9"/>
  <c r="E32" i="9"/>
  <c r="E144" i="9"/>
  <c r="E185" i="9"/>
  <c r="E923" i="9"/>
  <c r="E114" i="9"/>
  <c r="E419" i="9"/>
  <c r="E509" i="9"/>
  <c r="E452" i="9"/>
  <c r="E730" i="9"/>
  <c r="E871" i="9"/>
  <c r="E603" i="9"/>
  <c r="E870" i="9"/>
  <c r="E875" i="9"/>
  <c r="E315" i="9"/>
  <c r="E808" i="9"/>
  <c r="E245" i="9"/>
  <c r="E236" i="9"/>
  <c r="E913" i="9"/>
  <c r="E393" i="9"/>
  <c r="E933" i="9"/>
  <c r="E239" i="9"/>
  <c r="E618" i="9"/>
  <c r="E764" i="9"/>
  <c r="E222" i="9"/>
  <c r="E614" i="9"/>
  <c r="E741" i="9"/>
  <c r="E58" i="9"/>
  <c r="E466" i="9"/>
  <c r="E661" i="9"/>
  <c r="E146" i="9"/>
  <c r="E415" i="9"/>
  <c r="E548" i="9"/>
  <c r="E467" i="9"/>
  <c r="E787" i="9"/>
  <c r="E515" i="9"/>
  <c r="E224" i="9"/>
  <c r="E161" i="9"/>
  <c r="E759" i="9"/>
  <c r="E954" i="9"/>
  <c r="E592" i="9"/>
  <c r="E890" i="9"/>
  <c r="E119" i="9"/>
  <c r="E355" i="9"/>
  <c r="E383" i="9"/>
  <c r="E520" i="9"/>
  <c r="E929" i="9"/>
  <c r="E202" i="9"/>
  <c r="E689" i="9"/>
  <c r="E243" i="9"/>
  <c r="E18" i="9"/>
  <c r="E491" i="9"/>
  <c r="E275" i="9"/>
  <c r="E852" i="9"/>
  <c r="E371" i="9"/>
  <c r="E798" i="9"/>
  <c r="E562" i="9"/>
  <c r="E882" i="9"/>
  <c r="E748" i="9"/>
  <c r="E115" i="9"/>
  <c r="E89" i="9"/>
  <c r="E842" i="9"/>
  <c r="E869" i="9"/>
  <c r="E966" i="9"/>
  <c r="E624" i="9"/>
  <c r="E529" i="9"/>
  <c r="E924" i="9"/>
  <c r="E33" i="9"/>
  <c r="E778" i="9"/>
  <c r="E751" i="9"/>
  <c r="E755" i="9"/>
  <c r="E931" i="9"/>
  <c r="E421" i="9"/>
  <c r="E35" i="9"/>
  <c r="E825" i="9"/>
  <c r="E293" i="9"/>
  <c r="E229" i="9"/>
  <c r="E321" i="9"/>
  <c r="E108" i="9"/>
  <c r="E617" i="9"/>
  <c r="E692" i="9"/>
  <c r="E607" i="9"/>
  <c r="E247" i="9"/>
  <c r="E633" i="9"/>
  <c r="E143" i="9"/>
  <c r="E165" i="9"/>
  <c r="E643" i="9"/>
  <c r="E37" i="9"/>
  <c r="E259" i="9"/>
  <c r="E535" i="9"/>
  <c r="E997" i="9"/>
  <c r="E977" i="9"/>
  <c r="E555" i="9"/>
  <c r="E791" i="9"/>
  <c r="E40" i="9"/>
  <c r="E970" i="9"/>
  <c r="E179" i="9"/>
  <c r="E959" i="9"/>
  <c r="E660" i="9"/>
  <c r="E128" i="9"/>
  <c r="E312" i="9"/>
  <c r="E444" i="9"/>
  <c r="E556" i="9"/>
  <c r="E506" i="9"/>
  <c r="E580" i="9"/>
  <c r="E408" i="9"/>
  <c r="E301" i="9"/>
  <c r="E308" i="9"/>
  <c r="E124" i="9"/>
  <c r="E983" i="9"/>
  <c r="E667" i="9"/>
  <c r="E75" i="9"/>
  <c r="E457" i="9"/>
  <c r="E926" i="9"/>
  <c r="E536" i="9"/>
  <c r="E173" i="9"/>
  <c r="E135" i="9"/>
  <c r="E87" i="9"/>
  <c r="E856" i="9"/>
  <c r="E95" i="9"/>
  <c r="E697" i="9"/>
  <c r="E877" i="9"/>
  <c r="E363" i="9"/>
  <c r="E324" i="9"/>
  <c r="E486" i="9"/>
  <c r="E405" i="9"/>
  <c r="E377" i="9"/>
  <c r="E85" i="9"/>
  <c r="E864" i="9"/>
  <c r="E1007" i="9"/>
  <c r="E726" i="9"/>
  <c r="E812" i="9"/>
  <c r="E52" i="9"/>
  <c r="E416" i="9"/>
  <c r="E91" i="9"/>
  <c r="E73" i="9"/>
  <c r="E127" i="9"/>
  <c r="E339" i="9"/>
  <c r="E620" i="9"/>
  <c r="E281" i="9"/>
  <c r="E653" i="9"/>
  <c r="E874" i="9"/>
  <c r="E68" i="9"/>
  <c r="E573" i="9"/>
  <c r="E142" i="9"/>
  <c r="E59" i="9"/>
  <c r="E187" i="9"/>
  <c r="E953" i="9"/>
  <c r="E847" i="9"/>
  <c r="E735" i="9"/>
  <c r="E962" i="9"/>
  <c r="E378" i="9"/>
  <c r="E892" i="9"/>
  <c r="E652" i="9"/>
  <c r="E436" i="9"/>
  <c r="E820" i="9"/>
  <c r="E984" i="9"/>
  <c r="E180" i="9"/>
  <c r="E549" i="9"/>
  <c r="E575" i="9"/>
  <c r="E731" i="9"/>
  <c r="E517" i="9"/>
  <c r="E965" i="9"/>
  <c r="E325" i="9"/>
  <c r="E637" i="9"/>
  <c r="E334" i="9"/>
  <c r="E957" i="9"/>
  <c r="E991" i="9"/>
  <c r="E102" i="9"/>
  <c r="E995" i="9"/>
  <c r="E372" i="9"/>
  <c r="E7" i="9"/>
  <c r="E758" i="9"/>
  <c r="E445" i="9"/>
  <c r="E432" i="9"/>
  <c r="E860" i="9"/>
  <c r="E163" i="9"/>
  <c r="E967" i="9"/>
  <c r="E406" i="9"/>
  <c r="E499" i="9"/>
  <c r="E987" i="9"/>
  <c r="E710" i="9"/>
  <c r="E814" i="9"/>
  <c r="E218" i="9"/>
  <c r="E848" i="9"/>
  <c r="E397" i="9"/>
  <c r="E539" i="9"/>
  <c r="E728" i="9"/>
  <c r="E655" i="9"/>
  <c r="E951" i="9"/>
  <c r="E576" i="9"/>
  <c r="E280" i="9"/>
  <c r="E286" i="9"/>
  <c r="E843" i="9"/>
  <c r="E963" i="9"/>
  <c r="E671" i="9"/>
  <c r="E19" i="9"/>
  <c r="E434" i="9"/>
  <c r="E57" i="9"/>
  <c r="E103" i="9"/>
  <c r="E770" i="9"/>
  <c r="E149" i="9"/>
  <c r="E296" i="9"/>
  <c r="E505" i="9"/>
  <c r="E742" i="9"/>
  <c r="E836" i="9"/>
  <c r="E590" i="9"/>
  <c r="E833" i="9"/>
  <c r="E64" i="9"/>
  <c r="E1005" i="9"/>
  <c r="E981" i="9"/>
  <c r="E341" i="9"/>
  <c r="E413" i="9"/>
  <c r="E412" i="9"/>
  <c r="E841" i="9"/>
  <c r="E889" i="9"/>
  <c r="E107" i="9"/>
  <c r="E208" i="9"/>
  <c r="E358" i="9"/>
  <c r="E501" i="9"/>
  <c r="E337" i="9"/>
  <c r="E465" i="9"/>
  <c r="E292" i="9"/>
  <c r="E133" i="9"/>
  <c r="E927" i="9"/>
  <c r="E270" i="9"/>
  <c r="E392" i="9"/>
  <c r="E214" i="9"/>
  <c r="E407" i="9"/>
  <c r="E541" i="9"/>
  <c r="E158" i="9"/>
  <c r="E331" i="9"/>
  <c r="E964" i="9"/>
  <c r="E610" i="9"/>
  <c r="E346" i="9"/>
  <c r="E390" i="9"/>
  <c r="E230" i="9"/>
  <c r="E628" i="9"/>
  <c r="E578" i="9"/>
  <c r="E545" i="9"/>
  <c r="E403" i="9"/>
  <c r="E862" i="9"/>
  <c r="E45" i="9"/>
  <c r="E219" i="9"/>
  <c r="E176" i="9"/>
  <c r="E172" i="9"/>
  <c r="E584" i="9"/>
  <c r="E649" i="9"/>
  <c r="E379" i="9"/>
  <c r="E795" i="9"/>
  <c r="E659" i="9"/>
  <c r="E223" i="9"/>
  <c r="E356" i="9"/>
  <c r="E400" i="9"/>
  <c r="E565" i="9"/>
  <c r="E13" i="9"/>
  <c r="E807" i="9"/>
  <c r="E425" i="9"/>
  <c r="E891" i="9"/>
  <c r="E613" i="9"/>
  <c r="E297" i="9"/>
  <c r="E907" i="9"/>
  <c r="E394" i="9"/>
  <c r="E868" i="9"/>
  <c r="E937" i="9"/>
  <c r="E998" i="9"/>
  <c r="E30" i="9"/>
  <c r="E446" i="9"/>
  <c r="E51" i="9"/>
  <c r="E469" i="9"/>
  <c r="E553" i="9"/>
  <c r="E785" i="9"/>
  <c r="E147" i="9"/>
  <c r="E263" i="9"/>
  <c r="E56" i="9"/>
  <c r="E634" i="9"/>
  <c r="E423" i="9"/>
  <c r="E551" i="9"/>
  <c r="E288" i="9"/>
  <c r="E507" i="9"/>
  <c r="E733" i="9"/>
  <c r="E803" i="9"/>
  <c r="E976" i="9"/>
  <c r="E473" i="9"/>
  <c r="E783" i="9"/>
  <c r="E271" i="9"/>
  <c r="E138" i="9"/>
  <c r="E399" i="9"/>
  <c r="E385" i="9"/>
  <c r="E23" i="9"/>
  <c r="E255" i="9"/>
  <c r="E9" i="9"/>
  <c r="E857" i="9"/>
  <c r="E911" i="9"/>
  <c r="E17" i="9"/>
  <c r="E70" i="9"/>
  <c r="E362" i="9"/>
  <c r="E98" i="9"/>
  <c r="E717" i="9"/>
  <c r="E111" i="9"/>
  <c r="E307" i="9"/>
  <c r="E789" i="9"/>
  <c r="E485" i="9"/>
  <c r="E673" i="9"/>
  <c r="E900" i="9"/>
  <c r="E694" i="9"/>
  <c r="E757" i="9"/>
  <c r="E885" i="9"/>
  <c r="E802" i="9"/>
  <c r="E930" i="9"/>
  <c r="E775" i="9"/>
  <c r="E768" i="9"/>
  <c r="E996" i="9"/>
  <c r="E530" i="9"/>
  <c r="E46" i="9"/>
  <c r="E268" i="9"/>
  <c r="E859" i="9"/>
  <c r="E989" i="9"/>
  <c r="E909" i="9"/>
  <c r="E958" i="9"/>
  <c r="E835" i="9"/>
  <c r="E215" i="9"/>
  <c r="E720" i="9"/>
  <c r="E477" i="9"/>
  <c r="E780" i="9"/>
  <c r="E920" i="9"/>
  <c r="E122" i="9"/>
  <c r="E153" i="9"/>
  <c r="E622" i="9"/>
  <c r="E401" i="9"/>
  <c r="E569" i="9"/>
  <c r="E623" i="9"/>
  <c r="E829" i="9"/>
  <c r="E481" i="9"/>
  <c r="E443" i="9"/>
  <c r="E484" i="9"/>
  <c r="E273" i="9"/>
  <c r="E490" i="9"/>
  <c r="E304" i="9"/>
  <c r="E514" i="9"/>
  <c r="E858" i="9"/>
  <c r="E125" i="9"/>
  <c r="E340" i="9"/>
  <c r="E69" i="9"/>
  <c r="E763" i="9"/>
  <c r="E240" i="9"/>
  <c r="E367" i="9"/>
  <c r="E801" i="9"/>
  <c r="E55" i="9"/>
  <c r="E232" i="9"/>
  <c r="E1002" i="9"/>
  <c r="E41" i="9"/>
  <c r="E472" i="9"/>
  <c r="E132" i="9"/>
  <c r="E101" i="9"/>
  <c r="E248" i="9"/>
  <c r="E110" i="9"/>
  <c r="E896" i="9"/>
  <c r="E121" i="9"/>
  <c r="E12" i="9"/>
  <c r="E521" i="9"/>
  <c r="E724" i="9"/>
  <c r="E894" i="9"/>
  <c r="E42" i="9"/>
  <c r="E631" i="9"/>
  <c r="E855" i="9"/>
  <c r="E329" i="9"/>
  <c r="E43" i="9"/>
  <c r="E171" i="9"/>
  <c r="E220" i="9"/>
  <c r="E542" i="9"/>
  <c r="E587" i="9"/>
  <c r="E811" i="9"/>
  <c r="E604" i="9"/>
  <c r="E543" i="9"/>
  <c r="E262" i="9"/>
  <c r="E228" i="9"/>
  <c r="E197" i="9"/>
  <c r="E500" i="9"/>
  <c r="E496" i="9"/>
  <c r="E97" i="9"/>
  <c r="E850" i="9"/>
  <c r="E823" i="9"/>
  <c r="E816" i="9"/>
  <c r="E944" i="9"/>
  <c r="E96" i="9"/>
  <c r="E60" i="9"/>
  <c r="E441" i="9"/>
  <c r="E806" i="9"/>
  <c r="E83" i="9"/>
  <c r="E282" i="9"/>
  <c r="E327" i="9"/>
  <c r="E120" i="9"/>
  <c r="E487" i="9"/>
  <c r="E404" i="9"/>
  <c r="E949" i="9"/>
  <c r="E283" i="9"/>
  <c r="E53" i="9"/>
  <c r="E62" i="9"/>
  <c r="E284" i="9"/>
  <c r="E350" i="9"/>
  <c r="E606" i="9"/>
  <c r="E568" i="9"/>
  <c r="E476" i="9"/>
  <c r="E908" i="9"/>
  <c r="E258" i="9"/>
  <c r="E36" i="9"/>
  <c r="E853" i="9"/>
  <c r="E558" i="9"/>
  <c r="E561" i="9"/>
  <c r="E925" i="9"/>
  <c r="E703" i="9"/>
  <c r="E16" i="9"/>
  <c r="E131" i="9"/>
  <c r="E971" i="9"/>
  <c r="E771" i="9"/>
  <c r="E635" i="9"/>
  <c r="E572" i="9"/>
  <c r="E291" i="9"/>
  <c r="E212" i="9"/>
  <c r="E709" i="9"/>
  <c r="E254" i="9"/>
  <c r="E349" i="9"/>
  <c r="E206" i="9"/>
  <c r="E137" i="9"/>
  <c r="E438" i="9"/>
  <c r="E470" i="9"/>
  <c r="E883" i="9"/>
  <c r="E921" i="9"/>
  <c r="E804" i="9"/>
  <c r="E348" i="9"/>
  <c r="E192" i="9"/>
  <c r="E167" i="9"/>
  <c r="E800" i="9"/>
  <c r="E745" i="9"/>
  <c r="E508" i="9"/>
  <c r="E82" i="9"/>
  <c r="E183" i="9"/>
  <c r="E241" i="9"/>
  <c r="E395" i="9"/>
  <c r="E418" i="9"/>
  <c r="E480" i="9"/>
  <c r="E130" i="9"/>
  <c r="E725" i="9"/>
  <c r="E217" i="9"/>
  <c r="E948" i="9"/>
  <c r="E641" i="9"/>
  <c r="E463" i="9"/>
  <c r="E846" i="9"/>
  <c r="E707" i="9"/>
  <c r="E289" i="9"/>
  <c r="E105" i="9"/>
  <c r="E252" i="9"/>
  <c r="E619" i="9"/>
  <c r="E715" i="9"/>
  <c r="E483" i="9"/>
  <c r="E851" i="9"/>
  <c r="E226" i="9"/>
  <c r="E303" i="9"/>
  <c r="E437" i="9"/>
  <c r="E668" i="9"/>
  <c r="E249" i="9"/>
  <c r="E969" i="9"/>
  <c r="E886" i="9"/>
  <c r="E861" i="9"/>
  <c r="E50" i="9"/>
  <c r="E80" i="9"/>
  <c r="E295" i="9"/>
  <c r="E664" i="9"/>
  <c r="E251" i="9"/>
  <c r="E936" i="9"/>
  <c r="E684" i="9"/>
  <c r="E381" i="9"/>
  <c r="E599" i="9"/>
  <c r="E688" i="9"/>
  <c r="E626" i="9"/>
  <c r="E94" i="9"/>
  <c r="E761" i="9"/>
  <c r="E772" i="9"/>
  <c r="E817" i="9"/>
  <c r="E492" i="9"/>
  <c r="E716" i="9"/>
  <c r="E166" i="9"/>
  <c r="E570" i="9"/>
  <c r="E615" i="9"/>
  <c r="E866" i="9"/>
  <c r="E839" i="9"/>
  <c r="E332" i="9"/>
  <c r="E526" i="9"/>
  <c r="E488" i="9"/>
  <c r="E151" i="9"/>
  <c r="E439" i="9"/>
  <c r="E156" i="9"/>
  <c r="E747" i="9"/>
  <c r="E674" i="9"/>
  <c r="E531" i="9"/>
  <c r="E396" i="9"/>
  <c r="E54" i="9"/>
  <c r="E117" i="9"/>
  <c r="E8" i="9"/>
  <c r="E375" i="9"/>
  <c r="E420" i="9"/>
  <c r="E727" i="9"/>
  <c r="E336" i="9"/>
  <c r="E589" i="9"/>
  <c r="E546" i="9"/>
  <c r="E685" i="9"/>
  <c r="E897" i="9"/>
  <c r="E141" i="9"/>
  <c r="E134" i="9"/>
  <c r="E100" i="9"/>
  <c r="E353" i="9"/>
  <c r="E39" i="9"/>
  <c r="E455" i="9"/>
  <c r="E917" i="9"/>
  <c r="E25" i="9"/>
  <c r="E123" i="9"/>
  <c r="E494" i="9"/>
  <c r="E974" i="9"/>
  <c r="E450" i="9"/>
  <c r="E417" i="9"/>
  <c r="E225" i="9"/>
  <c r="E278" i="9"/>
  <c r="E244" i="9"/>
  <c r="E311" i="9"/>
  <c r="E426" i="9"/>
  <c r="E139" i="9"/>
  <c r="E267" i="9"/>
  <c r="E638" i="9"/>
  <c r="E676" i="9"/>
  <c r="E779" i="9"/>
  <c r="E968" i="9"/>
  <c r="E794" i="9"/>
  <c r="E237" i="9"/>
  <c r="E704" i="9"/>
  <c r="E27" i="9"/>
  <c r="E204" i="9"/>
  <c r="E585" i="9"/>
  <c r="E654" i="9"/>
  <c r="E777" i="9"/>
  <c r="E309" i="9"/>
  <c r="E773" i="9"/>
  <c r="E919" i="9"/>
  <c r="E902" i="9"/>
  <c r="E364" i="9"/>
  <c r="E863" i="9"/>
  <c r="E769" i="9"/>
  <c r="E945" i="9"/>
  <c r="E736" i="9"/>
  <c r="E854" i="9"/>
  <c r="E451" i="9"/>
  <c r="E669" i="9"/>
  <c r="E256" i="9"/>
  <c r="E203" i="9"/>
  <c r="E574" i="9"/>
  <c r="E386" i="9"/>
  <c r="E701" i="9"/>
  <c r="E979" i="9"/>
  <c r="E767" i="9"/>
  <c r="E305" i="9"/>
  <c r="E903" i="9"/>
  <c r="E302" i="9"/>
  <c r="E424" i="9"/>
  <c r="E849" i="9"/>
  <c r="E865" i="9"/>
  <c r="E178" i="9"/>
  <c r="E269" i="9"/>
  <c r="E209" i="9"/>
  <c r="E250" i="9"/>
  <c r="E583" i="9"/>
  <c r="E834" i="9"/>
  <c r="E411" i="9"/>
  <c r="E632" i="9"/>
  <c r="E285" i="9"/>
  <c r="E287" i="9"/>
  <c r="E109" i="9"/>
  <c r="E211" i="9"/>
  <c r="E154" i="9"/>
  <c r="E199" i="9"/>
  <c r="E442" i="9"/>
  <c r="E181" i="9"/>
  <c r="E522" i="9"/>
  <c r="E946" i="9"/>
  <c r="E28" i="9"/>
  <c r="E1004" i="9"/>
  <c r="E950" i="9"/>
  <c r="E947" i="9"/>
  <c r="E910" i="9"/>
  <c r="E99" i="9"/>
  <c r="E351" i="9"/>
  <c r="E299" i="9"/>
  <c r="E92" i="9"/>
  <c r="E459" i="9"/>
  <c r="E881" i="9"/>
  <c r="E978" i="9"/>
  <c r="E300" i="9"/>
  <c r="E344" i="9"/>
  <c r="E934" i="9"/>
  <c r="E1000" i="9"/>
  <c r="E272" i="9"/>
  <c r="E719" i="9"/>
  <c r="E760" i="9"/>
  <c r="E34" i="9"/>
  <c r="E294" i="9"/>
  <c r="E71" i="9"/>
  <c r="E359" i="9"/>
  <c r="E832" i="9"/>
  <c r="E960" i="9"/>
  <c r="E360" i="9"/>
  <c r="E616" i="9"/>
  <c r="E200" i="9"/>
  <c r="E567" i="9"/>
  <c r="E818" i="9"/>
  <c r="E636" i="9"/>
  <c r="E912" i="9"/>
  <c r="E320" i="9"/>
  <c r="E537" i="9"/>
  <c r="E985" i="9"/>
  <c r="E700" i="9"/>
  <c r="E904" i="9"/>
  <c r="E534" i="9"/>
  <c r="E928" i="9"/>
  <c r="E975" i="9"/>
  <c r="E698" i="9"/>
  <c r="E29" i="9"/>
  <c r="E369" i="9"/>
  <c r="E266" i="9"/>
  <c r="E316" i="9"/>
  <c r="E77" i="9"/>
  <c r="E205" i="9"/>
  <c r="E333" i="9"/>
  <c r="E335" i="9"/>
  <c r="E164" i="9"/>
  <c r="E261" i="9"/>
  <c r="E602" i="9"/>
  <c r="E647" i="9"/>
  <c r="E489" i="9"/>
  <c r="E819" i="9"/>
  <c r="E988" i="9"/>
  <c r="E191" i="9"/>
  <c r="E74" i="9"/>
  <c r="E330" i="9"/>
  <c r="E663" i="9"/>
  <c r="E422" i="9"/>
  <c r="E845" i="9"/>
  <c r="E15" i="9"/>
  <c r="E49" i="9"/>
  <c r="E90" i="9"/>
  <c r="E679" i="9"/>
  <c r="E552" i="9"/>
  <c r="E744" i="9"/>
  <c r="E479" i="9"/>
  <c r="E253" i="9"/>
  <c r="E306" i="9"/>
  <c r="E65" i="9"/>
  <c r="E201" i="9"/>
  <c r="E884" i="9"/>
  <c r="E493" i="9"/>
  <c r="E680" i="9"/>
  <c r="E656" i="9"/>
  <c r="E104" i="9"/>
  <c r="E554" i="9"/>
  <c r="E6" i="9"/>
  <c r="E706" i="9"/>
  <c r="E527" i="9"/>
  <c r="E872" i="9"/>
  <c r="E645" i="9"/>
  <c r="E838" i="9"/>
  <c r="E672" i="9"/>
  <c r="E497" i="9"/>
  <c r="E352" i="9"/>
  <c r="E44" i="9"/>
  <c r="E940" i="9"/>
  <c r="E10" i="9"/>
  <c r="E449" i="9"/>
  <c r="E762" i="9"/>
  <c r="E796" i="9"/>
  <c r="E711" i="9"/>
  <c r="E279" i="9"/>
  <c r="E265" i="9"/>
  <c r="E318" i="9"/>
  <c r="E523" i="9"/>
  <c r="E729" i="9"/>
  <c r="E943" i="9"/>
  <c r="E464" i="9"/>
  <c r="E938" i="9"/>
  <c r="E186" i="9"/>
  <c r="E314" i="9"/>
  <c r="E231" i="9"/>
  <c r="E474" i="9"/>
  <c r="E681" i="9"/>
  <c r="E815" i="9"/>
  <c r="E813" i="9"/>
  <c r="E63" i="9"/>
  <c r="E752" i="9"/>
  <c r="E708" i="9"/>
  <c r="E495" i="9"/>
  <c r="E739" i="9"/>
  <c r="E961" i="9"/>
  <c r="E878" i="9"/>
  <c r="E177" i="9"/>
  <c r="E174" i="9"/>
  <c r="E140" i="9"/>
  <c r="E557" i="9"/>
  <c r="E828" i="9"/>
  <c r="E193" i="9"/>
  <c r="E118" i="9"/>
  <c r="E246" i="9"/>
  <c r="E591" i="9"/>
  <c r="E157" i="9"/>
  <c r="E150" i="9"/>
  <c r="E323" i="9"/>
  <c r="E357" i="9"/>
  <c r="E260" i="9"/>
  <c r="E532" i="9"/>
  <c r="E72" i="9"/>
  <c r="E581" i="9"/>
  <c r="E612" i="9"/>
  <c r="E901" i="9"/>
  <c r="E939" i="9"/>
  <c r="E461" i="9"/>
  <c r="E66" i="9"/>
  <c r="E194" i="9"/>
  <c r="E831" i="9"/>
  <c r="E1003" i="9"/>
  <c r="E317" i="9"/>
  <c r="E136" i="9"/>
  <c r="E586" i="9"/>
  <c r="E601" i="9"/>
  <c r="E932" i="9"/>
  <c r="E593" i="9"/>
  <c r="E431" i="9"/>
  <c r="E893" i="9"/>
  <c r="E609" i="9"/>
  <c r="E20" i="11"/>
  <c r="E4" i="9"/>
  <c r="E5" i="9"/>
  <c r="E433" i="9"/>
  <c r="E76" i="9"/>
  <c r="Y25" i="11"/>
  <c r="Y23" i="11"/>
  <c r="Y24" i="11"/>
  <c r="Y26" i="11" s="1"/>
  <c r="X23" i="11"/>
  <c r="X24" i="11"/>
  <c r="X26" i="11" s="1"/>
  <c r="X25" i="11"/>
  <c r="U23" i="11"/>
  <c r="U25" i="11"/>
  <c r="U24" i="11"/>
  <c r="U26" i="11" s="1"/>
  <c r="W20" i="11"/>
  <c r="T24" i="11"/>
  <c r="T26" i="11" s="1"/>
  <c r="V20" i="11"/>
  <c r="T23" i="11"/>
  <c r="T25" i="11"/>
  <c r="AC23" i="11"/>
  <c r="AC25" i="11"/>
  <c r="AC24" i="11"/>
  <c r="AC26" i="11" s="1"/>
  <c r="N6" i="11" l="1"/>
  <c r="M6" i="11"/>
  <c r="L6" i="11"/>
  <c r="K6" i="11"/>
  <c r="J6" i="9"/>
  <c r="AX5" i="10" s="1"/>
  <c r="J5" i="9"/>
  <c r="J8" i="10" s="1"/>
  <c r="J4" i="9"/>
  <c r="J7" i="10" s="1"/>
  <c r="K20" i="11"/>
  <c r="J20" i="11"/>
  <c r="L20" i="11"/>
  <c r="M20" i="11"/>
  <c r="R20" i="11"/>
  <c r="D20" i="11" s="1"/>
  <c r="M74" i="11" l="1"/>
  <c r="M75" i="11"/>
  <c r="M76" i="11"/>
  <c r="M77" i="11"/>
  <c r="J5" i="10"/>
  <c r="M28" i="11"/>
  <c r="M27" i="11"/>
  <c r="AX11" i="10"/>
  <c r="T12" i="11" s="1"/>
  <c r="T16" i="11" s="1"/>
  <c r="Z71" i="11"/>
  <c r="AA71" i="11" s="1"/>
  <c r="AB71" i="11" s="1"/>
  <c r="Z70" i="11"/>
  <c r="AA70" i="11" s="1"/>
  <c r="AB70" i="11" s="1"/>
  <c r="Z59" i="11"/>
  <c r="AA59" i="11" s="1"/>
  <c r="AB59" i="11" s="1"/>
  <c r="Z39" i="11"/>
  <c r="AA39" i="11" s="1"/>
  <c r="AB39" i="11" s="1"/>
  <c r="Z55" i="11"/>
  <c r="AA55" i="11" s="1"/>
  <c r="AB55" i="11" s="1"/>
  <c r="Z43" i="11"/>
  <c r="AA43" i="11" s="1"/>
  <c r="AB43" i="11" s="1"/>
  <c r="F188" i="9"/>
  <c r="F351" i="9"/>
  <c r="F552" i="9"/>
  <c r="F258" i="9"/>
  <c r="F947" i="9"/>
  <c r="F303" i="9"/>
  <c r="Z67" i="11"/>
  <c r="AA67" i="11" s="1"/>
  <c r="AB67" i="11" s="1"/>
  <c r="Z51" i="11"/>
  <c r="AA51" i="11" s="1"/>
  <c r="AB51" i="11" s="1"/>
  <c r="Z35" i="11"/>
  <c r="AA35" i="11" s="1"/>
  <c r="AB35" i="11" s="1"/>
  <c r="F410" i="9"/>
  <c r="F163" i="9"/>
  <c r="F251" i="9"/>
  <c r="Z63" i="11"/>
  <c r="AA63" i="11" s="1"/>
  <c r="AB63" i="11" s="1"/>
  <c r="Z47" i="11"/>
  <c r="AA47" i="11" s="1"/>
  <c r="AB47" i="11" s="1"/>
  <c r="F246" i="9"/>
  <c r="F327" i="9"/>
  <c r="F343" i="9"/>
  <c r="F114" i="9"/>
  <c r="F390" i="9"/>
  <c r="Z66" i="11"/>
  <c r="AA66" i="11" s="1"/>
  <c r="AB66" i="11" s="1"/>
  <c r="Z58" i="11"/>
  <c r="AA58" i="11" s="1"/>
  <c r="AB58" i="11" s="1"/>
  <c r="Z50" i="11"/>
  <c r="AA50" i="11" s="1"/>
  <c r="AB50" i="11" s="1"/>
  <c r="Z38" i="11"/>
  <c r="AA38" i="11" s="1"/>
  <c r="AB38" i="11" s="1"/>
  <c r="F452" i="9"/>
  <c r="F52" i="9"/>
  <c r="F178" i="9"/>
  <c r="F857" i="9"/>
  <c r="F264" i="9"/>
  <c r="F901" i="9"/>
  <c r="F591" i="9"/>
  <c r="F391" i="9"/>
  <c r="F272" i="9"/>
  <c r="F50" i="9"/>
  <c r="F103" i="9"/>
  <c r="F683" i="9"/>
  <c r="F635" i="9"/>
  <c r="F948" i="9"/>
  <c r="F943" i="9"/>
  <c r="F648" i="9"/>
  <c r="F695" i="9"/>
  <c r="Z32" i="11"/>
  <c r="AA32" i="11" s="1"/>
  <c r="AB32" i="11" s="1"/>
  <c r="F818" i="9"/>
  <c r="F910" i="9"/>
  <c r="F319" i="9"/>
  <c r="F796" i="9"/>
  <c r="F856" i="9"/>
  <c r="F338" i="9"/>
  <c r="Z73" i="11"/>
  <c r="AA73" i="11" s="1"/>
  <c r="AB73" i="11" s="1"/>
  <c r="Z69" i="11"/>
  <c r="AA69" i="11" s="1"/>
  <c r="AB69" i="11" s="1"/>
  <c r="Z65" i="11"/>
  <c r="AA65" i="11" s="1"/>
  <c r="AB65" i="11" s="1"/>
  <c r="Z61" i="11"/>
  <c r="AA61" i="11" s="1"/>
  <c r="AB61" i="11" s="1"/>
  <c r="Z57" i="11"/>
  <c r="AA57" i="11" s="1"/>
  <c r="AB57" i="11" s="1"/>
  <c r="Z53" i="11"/>
  <c r="AA53" i="11" s="1"/>
  <c r="AB53" i="11" s="1"/>
  <c r="Z49" i="11"/>
  <c r="AA49" i="11" s="1"/>
  <c r="AB49" i="11" s="1"/>
  <c r="Z45" i="11"/>
  <c r="AA45" i="11" s="1"/>
  <c r="AB45" i="11" s="1"/>
  <c r="Z41" i="11"/>
  <c r="AA41" i="11" s="1"/>
  <c r="AB41" i="11" s="1"/>
  <c r="Z37" i="11"/>
  <c r="AA37" i="11" s="1"/>
  <c r="AB37" i="11" s="1"/>
  <c r="F315" i="9"/>
  <c r="F395" i="9"/>
  <c r="F522" i="9"/>
  <c r="F417" i="9"/>
  <c r="F218" i="9"/>
  <c r="F359" i="9"/>
  <c r="F268" i="9"/>
  <c r="F13" i="9"/>
  <c r="F355" i="9"/>
  <c r="F997" i="9"/>
  <c r="F131" i="9"/>
  <c r="F859" i="9"/>
  <c r="F16" i="9"/>
  <c r="F489" i="9"/>
  <c r="F12" i="9"/>
  <c r="F466" i="9"/>
  <c r="F211" i="9"/>
  <c r="F831" i="9"/>
  <c r="F907" i="9"/>
  <c r="F139" i="9"/>
  <c r="F787" i="9"/>
  <c r="F224" i="9"/>
  <c r="F715" i="9"/>
  <c r="F168" i="9"/>
  <c r="F991" i="9"/>
  <c r="F177" i="9"/>
  <c r="F478" i="9"/>
  <c r="F904" i="9"/>
  <c r="F499" i="9"/>
  <c r="F727" i="9"/>
  <c r="F306" i="9"/>
  <c r="F740" i="9"/>
  <c r="F470" i="9"/>
  <c r="F11" i="9"/>
  <c r="F140" i="9"/>
  <c r="F993" i="9"/>
  <c r="F587" i="9"/>
  <c r="F813" i="9"/>
  <c r="F583" i="9"/>
  <c r="F890" i="9"/>
  <c r="F589" i="9"/>
  <c r="F255" i="9"/>
  <c r="F115" i="9"/>
  <c r="F932" i="9"/>
  <c r="F597" i="9"/>
  <c r="F565" i="9"/>
  <c r="F548" i="9"/>
  <c r="F960" i="9"/>
  <c r="F613" i="9"/>
  <c r="F344" i="9"/>
  <c r="F133" i="9"/>
  <c r="F830" i="9"/>
  <c r="F426" i="9"/>
  <c r="F596" i="9"/>
  <c r="F141" i="9"/>
  <c r="F84" i="9"/>
  <c r="F240" i="9"/>
  <c r="F367" i="9"/>
  <c r="F126" i="9"/>
  <c r="F431" i="9"/>
  <c r="F516" i="9"/>
  <c r="F582" i="9"/>
  <c r="F483" i="9"/>
  <c r="F822" i="9"/>
  <c r="F382" i="9"/>
  <c r="F78" i="9"/>
  <c r="F167" i="9"/>
  <c r="F905" i="9"/>
  <c r="F320" i="9"/>
  <c r="F532" i="9"/>
  <c r="F371" i="9"/>
  <c r="F679" i="9"/>
  <c r="F963" i="9"/>
  <c r="F300" i="9"/>
  <c r="F655" i="9"/>
  <c r="F530" i="9"/>
  <c r="F705" i="9"/>
  <c r="F24" i="9"/>
  <c r="F279" i="9"/>
  <c r="F682" i="9"/>
  <c r="F108" i="9"/>
  <c r="F266" i="9"/>
  <c r="F67" i="9"/>
  <c r="F317" i="9"/>
  <c r="F195" i="9"/>
  <c r="F641" i="9"/>
  <c r="F886" i="9"/>
  <c r="F99" i="9"/>
  <c r="F81" i="9"/>
  <c r="F672" i="9"/>
  <c r="F653" i="9"/>
  <c r="F197" i="9"/>
  <c r="F35" i="9"/>
  <c r="F732" i="9"/>
  <c r="F896" i="9"/>
  <c r="F749" i="9"/>
  <c r="F165" i="9"/>
  <c r="F194" i="9"/>
  <c r="F479" i="9"/>
  <c r="F460" i="9"/>
  <c r="F275" i="9"/>
  <c r="F793" i="9"/>
  <c r="F373" i="9"/>
  <c r="F308" i="9"/>
  <c r="F808" i="9"/>
  <c r="F427" i="9"/>
  <c r="F982" i="9"/>
  <c r="F942" i="9"/>
  <c r="F916" i="9"/>
  <c r="F821" i="9"/>
  <c r="F581" i="9"/>
  <c r="F756" i="9"/>
  <c r="F879" i="9"/>
  <c r="F505" i="9"/>
  <c r="F482" i="9"/>
  <c r="F764" i="9"/>
  <c r="F309" i="9"/>
  <c r="F374" i="9"/>
  <c r="F590" i="9"/>
  <c r="F665" i="9"/>
  <c r="F28" i="9"/>
  <c r="F931" i="9"/>
  <c r="F568" i="9"/>
  <c r="F129" i="9"/>
  <c r="F93" i="9"/>
  <c r="F203" i="9"/>
  <c r="F981" i="9"/>
  <c r="F699" i="9"/>
  <c r="F364" i="9"/>
  <c r="F994" i="9"/>
  <c r="F1007" i="9"/>
  <c r="F975" i="9"/>
  <c r="F806" i="9"/>
  <c r="F953" i="9"/>
  <c r="F504" i="9"/>
  <c r="F632" i="9"/>
  <c r="F277" i="9"/>
  <c r="F388" i="9"/>
  <c r="F199" i="9"/>
  <c r="F461" i="9"/>
  <c r="F467" i="9"/>
  <c r="F616" i="9"/>
  <c r="F445" i="9"/>
  <c r="F354" i="9"/>
  <c r="F576" i="9"/>
  <c r="F734" i="9"/>
  <c r="F384" i="9"/>
  <c r="F630" i="9"/>
  <c r="F398" i="9"/>
  <c r="F86" i="9"/>
  <c r="F260" i="9"/>
  <c r="F5" i="9"/>
  <c r="F80" i="9"/>
  <c r="F575" i="9"/>
  <c r="F558" i="9"/>
  <c r="F156" i="9"/>
  <c r="F951" i="9"/>
  <c r="F1006" i="9"/>
  <c r="F987" i="9"/>
  <c r="F53" i="9"/>
  <c r="F745" i="9"/>
  <c r="F866" i="9"/>
  <c r="F557" i="9"/>
  <c r="F620" i="9"/>
  <c r="F21" i="9"/>
  <c r="F608" i="9"/>
  <c r="F182" i="9"/>
  <c r="F76" i="9"/>
  <c r="Z31" i="11"/>
  <c r="AA31" i="11" s="1"/>
  <c r="AB31" i="11" s="1"/>
  <c r="F237" i="9"/>
  <c r="F357" i="9"/>
  <c r="F462" i="9"/>
  <c r="F593" i="9"/>
  <c r="F825" i="9"/>
  <c r="F928" i="9"/>
  <c r="F820" i="9"/>
  <c r="F860" i="9"/>
  <c r="F223" i="9"/>
  <c r="F90" i="9"/>
  <c r="F912" i="9"/>
  <c r="F668" i="9"/>
  <c r="F976" i="9"/>
  <c r="F804" i="9"/>
  <c r="F772" i="9"/>
  <c r="F623" i="9"/>
  <c r="F424" i="9"/>
  <c r="F170" i="9"/>
  <c r="F555" i="9"/>
  <c r="F143" i="9"/>
  <c r="F579" i="9"/>
  <c r="F887" i="9"/>
  <c r="F229" i="9"/>
  <c r="F457" i="9"/>
  <c r="F59" i="9"/>
  <c r="F829" i="9"/>
  <c r="F473" i="9"/>
  <c r="F192" i="9"/>
  <c r="F891" i="9"/>
  <c r="F671" i="9"/>
  <c r="F110" i="9"/>
  <c r="F646" i="9"/>
  <c r="F809" i="9"/>
  <c r="F288" i="9"/>
  <c r="F811" i="9"/>
  <c r="F278" i="9"/>
  <c r="F212" i="9"/>
  <c r="F63" i="9"/>
  <c r="F281" i="9"/>
  <c r="F155" i="9"/>
  <c r="F265" i="9"/>
  <c r="F257" i="9"/>
  <c r="F190" i="9"/>
  <c r="F487" i="9"/>
  <c r="F378" i="9"/>
  <c r="F105" i="9"/>
  <c r="F293" i="9"/>
  <c r="F814" i="9"/>
  <c r="F969" i="9"/>
  <c r="F73" i="9"/>
  <c r="F743" i="9"/>
  <c r="F116" i="9"/>
  <c r="F827" i="9"/>
  <c r="F214" i="9"/>
  <c r="F420" i="9"/>
  <c r="F118" i="9"/>
  <c r="F365" i="9"/>
  <c r="F835" i="9"/>
  <c r="F959" i="9"/>
  <c r="F651" i="9"/>
  <c r="F848" i="9"/>
  <c r="F966" i="9"/>
  <c r="F955" i="9"/>
  <c r="F911" i="9"/>
  <c r="F385" i="9"/>
  <c r="F249" i="9"/>
  <c r="Z28" i="11"/>
  <c r="AA28" i="11" s="1"/>
  <c r="AB28" i="11" s="1"/>
  <c r="F58" i="9"/>
  <c r="F119" i="9"/>
  <c r="F618" i="9"/>
  <c r="F690" i="9"/>
  <c r="F650" i="9"/>
  <c r="F301" i="9"/>
  <c r="F621" i="9"/>
  <c r="F704" i="9"/>
  <c r="F832" i="9"/>
  <c r="F649" i="9"/>
  <c r="F446" i="9"/>
  <c r="F724" i="9"/>
  <c r="F637" i="9"/>
  <c r="F906" i="9"/>
  <c r="F244" i="9"/>
  <c r="F786" i="9"/>
  <c r="Z62" i="11"/>
  <c r="AA62" i="11" s="1"/>
  <c r="AB62" i="11" s="1"/>
  <c r="Z54" i="11"/>
  <c r="AA54" i="11" s="1"/>
  <c r="AB54" i="11" s="1"/>
  <c r="Z46" i="11"/>
  <c r="AA46" i="11" s="1"/>
  <c r="AB46" i="11" s="1"/>
  <c r="Z42" i="11"/>
  <c r="AA42" i="11" s="1"/>
  <c r="AB42" i="11" s="1"/>
  <c r="F435" i="9"/>
  <c r="F588" i="9"/>
  <c r="F523" i="9"/>
  <c r="F799" i="9"/>
  <c r="F425" i="9"/>
  <c r="F164" i="9"/>
  <c r="F735" i="9"/>
  <c r="F541" i="9"/>
  <c r="F625" i="9"/>
  <c r="F26" i="9"/>
  <c r="F767" i="9"/>
  <c r="F747" i="9"/>
  <c r="F626" i="9"/>
  <c r="F401" i="9"/>
  <c r="F768" i="9"/>
  <c r="F603" i="9"/>
  <c r="F791" i="9"/>
  <c r="F528" i="9"/>
  <c r="F120" i="9"/>
  <c r="F585" i="9"/>
  <c r="F731" i="9"/>
  <c r="F990" i="9"/>
  <c r="F411" i="9"/>
  <c r="F311" i="9"/>
  <c r="F964" i="9"/>
  <c r="Z72" i="11"/>
  <c r="AA72" i="11" s="1"/>
  <c r="AB72" i="11" s="1"/>
  <c r="Z68" i="11"/>
  <c r="AA68" i="11" s="1"/>
  <c r="AB68" i="11" s="1"/>
  <c r="Z64" i="11"/>
  <c r="AA64" i="11" s="1"/>
  <c r="AB64" i="11" s="1"/>
  <c r="Z60" i="11"/>
  <c r="AA60" i="11" s="1"/>
  <c r="AB60" i="11" s="1"/>
  <c r="Z56" i="11"/>
  <c r="AA56" i="11" s="1"/>
  <c r="AB56" i="11" s="1"/>
  <c r="Z52" i="11"/>
  <c r="AA52" i="11" s="1"/>
  <c r="AB52" i="11" s="1"/>
  <c r="Z48" i="11"/>
  <c r="AA48" i="11" s="1"/>
  <c r="AB48" i="11" s="1"/>
  <c r="Z44" i="11"/>
  <c r="AA44" i="11" s="1"/>
  <c r="AB44" i="11" s="1"/>
  <c r="Z40" i="11"/>
  <c r="AA40" i="11" s="1"/>
  <c r="AB40" i="11" s="1"/>
  <c r="Z36" i="11"/>
  <c r="AA36" i="11" s="1"/>
  <c r="AB36" i="11" s="1"/>
  <c r="F537" i="9"/>
  <c r="F127" i="9"/>
  <c r="F60" i="9"/>
  <c r="F509" i="9"/>
  <c r="F433" i="9"/>
  <c r="F409" i="9"/>
  <c r="F710" i="9"/>
  <c r="F348" i="9"/>
  <c r="F495" i="9"/>
  <c r="F817" i="9"/>
  <c r="F345" i="9"/>
  <c r="F785" i="9"/>
  <c r="F614" i="9"/>
  <c r="F142" i="9"/>
  <c r="F352" i="9"/>
  <c r="F481" i="9"/>
  <c r="F64" i="9"/>
  <c r="F414" i="9"/>
  <c r="F383" i="9"/>
  <c r="F755" i="9"/>
  <c r="F204" i="9"/>
  <c r="F654" i="9"/>
  <c r="F375" i="9"/>
  <c r="F631" i="9"/>
  <c r="F176" i="9"/>
  <c r="F55" i="9"/>
  <c r="F778" i="9"/>
  <c r="F490" i="9"/>
  <c r="F202" i="9"/>
  <c r="F180" i="9"/>
  <c r="F19" i="9"/>
  <c r="F601" i="9"/>
  <c r="F538" i="9"/>
  <c r="F584" i="9"/>
  <c r="F566" i="9"/>
  <c r="F729" i="9"/>
  <c r="Z33" i="11"/>
  <c r="AA33" i="11" s="1"/>
  <c r="AB33" i="11" s="1"/>
  <c r="F647" i="9"/>
  <c r="F22" i="9"/>
  <c r="F387" i="9"/>
  <c r="F926" i="9"/>
  <c r="F1000" i="9"/>
  <c r="F864" i="9"/>
  <c r="F1005" i="9"/>
  <c r="F900" i="9"/>
  <c r="F888" i="9"/>
  <c r="F386" i="9"/>
  <c r="F782" i="9"/>
  <c r="F792" i="9"/>
  <c r="F826" i="9"/>
  <c r="F486" i="9"/>
  <c r="F586" i="9"/>
  <c r="F688" i="9"/>
  <c r="F389" i="9"/>
  <c r="F267" i="9"/>
  <c r="F525" i="9"/>
  <c r="F753" i="9"/>
  <c r="F498" i="9"/>
  <c r="F252" i="9"/>
  <c r="F556" i="9"/>
  <c r="F101" i="9"/>
  <c r="F122" i="9"/>
  <c r="F209" i="9"/>
  <c r="F469" i="9"/>
  <c r="F361" i="9"/>
  <c r="F302" i="9"/>
  <c r="F599" i="9"/>
  <c r="F524" i="9"/>
  <c r="F61" i="9"/>
  <c r="F440" i="9"/>
  <c r="F350" i="9"/>
  <c r="F46" i="9"/>
  <c r="F135" i="9"/>
  <c r="F873" i="9"/>
  <c r="F380" i="9"/>
  <c r="F227" i="9"/>
  <c r="F877" i="9"/>
  <c r="F529" i="9"/>
  <c r="F773" i="9"/>
  <c r="F334" i="9"/>
  <c r="F549" i="9"/>
  <c r="F474" i="9"/>
  <c r="F673" i="9"/>
  <c r="F430" i="9"/>
  <c r="F243" i="9"/>
  <c r="F628" i="9"/>
  <c r="F449" i="9"/>
  <c r="F633" i="9"/>
  <c r="F598" i="9"/>
  <c r="F751" i="9"/>
  <c r="F700" i="9"/>
  <c r="F347" i="9"/>
  <c r="F329" i="9"/>
  <c r="F219" i="9"/>
  <c r="F708" i="9"/>
  <c r="F868" i="9"/>
  <c r="F459" i="9"/>
  <c r="F297" i="9"/>
  <c r="F448" i="9"/>
  <c r="F444" i="9"/>
  <c r="F418" i="9"/>
  <c r="F518" i="9"/>
  <c r="F867" i="9"/>
  <c r="F381" i="9"/>
  <c r="F946" i="9"/>
  <c r="F4" i="9"/>
  <c r="F326" i="9"/>
  <c r="F938" i="9"/>
  <c r="F658" i="9"/>
  <c r="F121" i="9"/>
  <c r="F546" i="9"/>
  <c r="F514" i="9"/>
  <c r="F840" i="9"/>
  <c r="F629" i="9"/>
  <c r="F463" i="9"/>
  <c r="F882" i="9"/>
  <c r="F844" i="9"/>
  <c r="F228" i="9"/>
  <c r="F70" i="9"/>
  <c r="F282" i="9"/>
  <c r="F399" i="9"/>
  <c r="F765" i="9"/>
  <c r="F123" i="9"/>
  <c r="F337" i="9"/>
  <c r="F909" i="9"/>
  <c r="F922" i="9"/>
  <c r="F88" i="9"/>
  <c r="F875" i="9"/>
  <c r="F855" i="9"/>
  <c r="F158" i="9"/>
  <c r="F617" i="9"/>
  <c r="F360" i="9"/>
  <c r="F185" i="9"/>
  <c r="F134" i="9"/>
  <c r="F439" i="9"/>
  <c r="F336" i="9"/>
  <c r="F815" i="9"/>
  <c r="F933" i="9"/>
  <c r="F766" i="9"/>
  <c r="F921" i="9"/>
  <c r="F472" i="9"/>
  <c r="F592" i="9"/>
  <c r="F441" i="9"/>
  <c r="F75" i="9"/>
  <c r="F741" i="9"/>
  <c r="F325" i="9"/>
  <c r="F971" i="9"/>
  <c r="F238" i="9"/>
  <c r="F377" i="9"/>
  <c r="F310" i="9"/>
  <c r="F607" i="9"/>
  <c r="F694" i="9"/>
  <c r="F324" i="9"/>
  <c r="F702" i="9"/>
  <c r="F221" i="9"/>
  <c r="F619" i="9"/>
  <c r="F941" i="9"/>
  <c r="F508" i="9"/>
  <c r="F738" i="9"/>
  <c r="F183" i="9"/>
  <c r="F307" i="9"/>
  <c r="F144" i="9"/>
  <c r="F569" i="9"/>
  <c r="F834" i="9"/>
  <c r="F295" i="9"/>
  <c r="F263" i="9"/>
  <c r="F846" i="9"/>
  <c r="F893" i="9"/>
  <c r="Z27" i="11"/>
  <c r="F889" i="9"/>
  <c r="F62" i="9"/>
  <c r="F674" i="9"/>
  <c r="F573" i="9"/>
  <c r="F914" i="9"/>
  <c r="F923" i="9"/>
  <c r="F196" i="9"/>
  <c r="F978" i="9"/>
  <c r="F774" i="9"/>
  <c r="F102" i="9"/>
  <c r="F936" i="9"/>
  <c r="F940" i="9"/>
  <c r="F681" i="9"/>
  <c r="F290" i="9"/>
  <c r="F992" i="9"/>
  <c r="F872" i="9"/>
  <c r="F200" i="9"/>
  <c r="F693" i="9"/>
  <c r="F678" i="9"/>
  <c r="F863" i="9"/>
  <c r="F20" i="9"/>
  <c r="F298" i="9"/>
  <c r="F169" i="9"/>
  <c r="F823" i="9"/>
  <c r="F643" i="9"/>
  <c r="F65" i="9"/>
  <c r="F547" i="9"/>
  <c r="F703" i="9"/>
  <c r="F422" i="9"/>
  <c r="F234" i="9"/>
  <c r="F215" i="9"/>
  <c r="F335" i="9"/>
  <c r="F989" i="9"/>
  <c r="F707" i="9"/>
  <c r="F92" i="9"/>
  <c r="F453" i="9"/>
  <c r="F125" i="9"/>
  <c r="F606" i="9"/>
  <c r="F777" i="9"/>
  <c r="F208" i="9"/>
  <c r="F771" i="9"/>
  <c r="F322" i="9"/>
  <c r="F456" i="9"/>
  <c r="F612" i="9"/>
  <c r="F157" i="9"/>
  <c r="F475" i="9"/>
  <c r="F661" i="9"/>
  <c r="F201" i="9"/>
  <c r="F150" i="9"/>
  <c r="F447" i="9"/>
  <c r="F346" i="9"/>
  <c r="F25" i="9"/>
  <c r="F798" i="9"/>
  <c r="F77" i="9"/>
  <c r="F323" i="9"/>
  <c r="F843" i="9"/>
  <c r="F605" i="9"/>
  <c r="F562" i="9"/>
  <c r="F43" i="9"/>
  <c r="F536" i="9"/>
  <c r="F869" i="9"/>
  <c r="F968" i="9"/>
  <c r="F706" i="9"/>
  <c r="F147" i="9"/>
  <c r="F488" i="9"/>
  <c r="F604" i="9"/>
  <c r="F895" i="9"/>
  <c r="F171" i="9"/>
  <c r="F611" i="9"/>
  <c r="F691" i="9"/>
  <c r="F561" i="9"/>
  <c r="F950" i="9"/>
  <c r="F972" i="9"/>
  <c r="F106" i="9"/>
  <c r="F714" i="9"/>
  <c r="F696" i="9"/>
  <c r="F954" i="9"/>
  <c r="F539" i="9"/>
  <c r="F760" i="9"/>
  <c r="F874" i="9"/>
  <c r="F952" i="9"/>
  <c r="F1004" i="9"/>
  <c r="F977" i="9"/>
  <c r="F166" i="9"/>
  <c r="F294" i="9"/>
  <c r="F458" i="9"/>
  <c r="F805" i="9"/>
  <c r="F353" i="9"/>
  <c r="F312" i="9"/>
  <c r="F407" i="9"/>
  <c r="F663" i="9"/>
  <c r="F899" i="9"/>
  <c r="F18" i="9"/>
  <c r="F71" i="9"/>
  <c r="F27" i="9"/>
  <c r="F273" i="9"/>
  <c r="F1002" i="9"/>
  <c r="F394" i="9"/>
  <c r="F624" i="9"/>
  <c r="F627" i="9"/>
  <c r="F876" i="9"/>
  <c r="F494" i="9"/>
  <c r="F885" i="9"/>
  <c r="F333" i="9"/>
  <c r="F491" i="9"/>
  <c r="F372" i="9"/>
  <c r="Z30" i="11"/>
  <c r="AA30" i="11" s="1"/>
  <c r="AB30" i="11" s="1"/>
  <c r="F742" i="9"/>
  <c r="F189" i="9"/>
  <c r="F270" i="9"/>
  <c r="F898" i="9"/>
  <c r="F610" i="9"/>
  <c r="F151" i="9"/>
  <c r="F666" i="9"/>
  <c r="F722" i="9"/>
  <c r="F510" i="9"/>
  <c r="F85" i="9"/>
  <c r="F330" i="9"/>
  <c r="F828" i="9"/>
  <c r="F660" i="9"/>
  <c r="F542" i="9"/>
  <c r="F594" i="9"/>
  <c r="F259" i="9"/>
  <c r="F988" i="9"/>
  <c r="F985" i="9"/>
  <c r="F159" i="9"/>
  <c r="F935" i="9"/>
  <c r="F520" i="9"/>
  <c r="F284" i="9"/>
  <c r="F231" i="9"/>
  <c r="F305" i="9"/>
  <c r="F274" i="9"/>
  <c r="F31" i="9"/>
  <c r="F934" i="9"/>
  <c r="F23" i="9"/>
  <c r="F701" i="9"/>
  <c r="F269" i="9"/>
  <c r="F758" i="9"/>
  <c r="F83" i="9"/>
  <c r="F321" i="9"/>
  <c r="F254" i="9"/>
  <c r="F567" i="9"/>
  <c r="F484" i="9"/>
  <c r="F29" i="9"/>
  <c r="F640" i="9"/>
  <c r="F104" i="9"/>
  <c r="F595" i="9"/>
  <c r="F903" i="9"/>
  <c r="F186" i="9"/>
  <c r="F38" i="9"/>
  <c r="F187" i="9"/>
  <c r="F845" i="9"/>
  <c r="F497" i="9"/>
  <c r="F733" i="9"/>
  <c r="F878" i="9"/>
  <c r="F531" i="9"/>
  <c r="F839" i="9"/>
  <c r="F14" i="9"/>
  <c r="F769" i="9"/>
  <c r="F634" i="9"/>
  <c r="F578" i="9"/>
  <c r="F30" i="9"/>
  <c r="F9" i="9"/>
  <c r="F521" i="9"/>
  <c r="F746" i="9"/>
  <c r="F450" i="9"/>
  <c r="F162" i="9"/>
  <c r="F500" i="9"/>
  <c r="F149" i="9"/>
  <c r="F96" i="9"/>
  <c r="F543" i="9"/>
  <c r="F781" i="9"/>
  <c r="F622" i="9"/>
  <c r="F349" i="9"/>
  <c r="F762" i="9"/>
  <c r="F517" i="9"/>
  <c r="F816" i="9"/>
  <c r="F850" i="9"/>
  <c r="F958" i="9"/>
  <c r="F465" i="9"/>
  <c r="F984" i="9"/>
  <c r="F132" i="9"/>
  <c r="F884" i="9"/>
  <c r="F800" i="9"/>
  <c r="F656" i="9"/>
  <c r="F802" i="9"/>
  <c r="F534" i="9"/>
  <c r="F535" i="9"/>
  <c r="F493" i="9"/>
  <c r="F179" i="9"/>
  <c r="F210" i="9"/>
  <c r="F838" i="9"/>
  <c r="F833" i="9"/>
  <c r="F7" i="9"/>
  <c r="F432" i="9"/>
  <c r="F261" i="9"/>
  <c r="F124" i="9"/>
  <c r="F87" i="9"/>
  <c r="F137" i="9"/>
  <c r="F416" i="9"/>
  <c r="F779" i="9"/>
  <c r="F146" i="9"/>
  <c r="F392" i="9"/>
  <c r="F564" i="9"/>
  <c r="F109" i="9"/>
  <c r="F402" i="9"/>
  <c r="F280" i="9"/>
  <c r="F153" i="9"/>
  <c r="F82" i="9"/>
  <c r="F819" i="9"/>
  <c r="F236" i="9"/>
  <c r="F775" i="9"/>
  <c r="F670" i="9"/>
  <c r="F89" i="9"/>
  <c r="F451" i="9"/>
  <c r="F759" i="9"/>
  <c r="F881" i="9"/>
  <c r="F559" i="9"/>
  <c r="F39" i="9"/>
  <c r="F709" i="9"/>
  <c r="F285" i="9"/>
  <c r="F939" i="9"/>
  <c r="F206" i="9"/>
  <c r="F379" i="9"/>
  <c r="F687" i="9"/>
  <c r="F737" i="9"/>
  <c r="F667" i="9"/>
  <c r="F812" i="9"/>
  <c r="F750" i="9"/>
  <c r="F897" i="9"/>
  <c r="F220" i="9"/>
  <c r="F145" i="9"/>
  <c r="F570" i="9"/>
  <c r="F862" i="9"/>
  <c r="F865" i="9"/>
  <c r="F184" i="9"/>
  <c r="F15" i="9"/>
  <c r="F553" i="9"/>
  <c r="F331" i="9"/>
  <c r="F979" i="9"/>
  <c r="F685" i="9"/>
  <c r="F503" i="9"/>
  <c r="F397" i="9"/>
  <c r="F94" i="9"/>
  <c r="F662" i="9"/>
  <c r="F515" i="9"/>
  <c r="F794" i="9"/>
  <c r="F415" i="9"/>
  <c r="F770" i="9"/>
  <c r="F754" i="9"/>
  <c r="F784" i="9"/>
  <c r="F776" i="9"/>
  <c r="F842" i="9"/>
  <c r="F580" i="9"/>
  <c r="F728" i="9"/>
  <c r="F10" i="9"/>
  <c r="F253" i="9"/>
  <c r="F342" i="9"/>
  <c r="F797" i="9"/>
  <c r="F686" i="9"/>
  <c r="F689" i="9"/>
  <c r="F368" i="9"/>
  <c r="F193" i="9"/>
  <c r="F849" i="9"/>
  <c r="F554" i="9"/>
  <c r="F250" i="9"/>
  <c r="F271" i="9"/>
  <c r="F318" i="9"/>
  <c r="F248" i="9"/>
  <c r="F807" i="9"/>
  <c r="F216" i="9"/>
  <c r="F883" i="9"/>
  <c r="F544" i="9"/>
  <c r="F74" i="9"/>
  <c r="F97" i="9"/>
  <c r="F299" i="9"/>
  <c r="F957" i="9"/>
  <c r="F675" i="9"/>
  <c r="F56" i="9"/>
  <c r="F393" i="9"/>
  <c r="F217" i="9"/>
  <c r="F468" i="9"/>
  <c r="F283" i="9"/>
  <c r="F477" i="9"/>
  <c r="F600" i="9"/>
  <c r="F205" i="9"/>
  <c r="F400" i="9"/>
  <c r="F572" i="9"/>
  <c r="F117" i="9"/>
  <c r="F443" i="9"/>
  <c r="F636" i="9"/>
  <c r="F207" i="9"/>
  <c r="F289" i="9"/>
  <c r="F527" i="9"/>
  <c r="F967" i="9"/>
  <c r="F716" i="9"/>
  <c r="F574" i="9"/>
  <c r="F761" i="9"/>
  <c r="F358" i="9"/>
  <c r="F502" i="9"/>
  <c r="F980" i="9"/>
  <c r="F718" i="9"/>
  <c r="F721" i="9"/>
  <c r="F894" i="9"/>
  <c r="F550" i="9"/>
  <c r="F697" i="9"/>
  <c r="F36" i="9"/>
  <c r="F245" i="9"/>
  <c r="F79" i="9"/>
  <c r="F880" i="9"/>
  <c r="F692" i="9"/>
  <c r="F752" i="9"/>
  <c r="F717" i="9"/>
  <c r="F676" i="9"/>
  <c r="F652" i="9"/>
  <c r="F161" i="9"/>
  <c r="F442" i="9"/>
  <c r="F970" i="9"/>
  <c r="F698" i="9"/>
  <c r="F571" i="9"/>
  <c r="F853" i="9"/>
  <c r="F908" i="9"/>
  <c r="F526" i="9"/>
  <c r="F292" i="9"/>
  <c r="F789" i="9"/>
  <c r="F485" i="9"/>
  <c r="F937" i="9"/>
  <c r="F730" i="9"/>
  <c r="F892" i="9"/>
  <c r="F471" i="9"/>
  <c r="F44" i="9"/>
  <c r="F138" i="9"/>
  <c r="F602" i="9"/>
  <c r="F790" i="9"/>
  <c r="F945" i="9"/>
  <c r="F496" i="9"/>
  <c r="F540" i="9"/>
  <c r="F341" i="9"/>
  <c r="F713" i="9"/>
  <c r="F41" i="9"/>
  <c r="F403" i="9"/>
  <c r="F711" i="9"/>
  <c r="F995" i="9"/>
  <c r="F8" i="9"/>
  <c r="F512" i="9"/>
  <c r="F669" i="9"/>
  <c r="F213" i="9"/>
  <c r="F726" i="9"/>
  <c r="F51" i="9"/>
  <c r="F32" i="9"/>
  <c r="F152" i="9"/>
  <c r="F314" i="9"/>
  <c r="F107" i="9"/>
  <c r="F369" i="9"/>
  <c r="F235" i="9"/>
  <c r="F72" i="9"/>
  <c r="F563" i="9"/>
  <c r="F871" i="9"/>
  <c r="F130" i="9"/>
  <c r="F6" i="9"/>
  <c r="F226" i="9"/>
  <c r="F480" i="9"/>
  <c r="F181" i="9"/>
  <c r="F464" i="9"/>
  <c r="F858" i="9"/>
  <c r="F230" i="9"/>
  <c r="F551" i="9"/>
  <c r="F262" i="9"/>
  <c r="F225" i="9"/>
  <c r="F962" i="9"/>
  <c r="F362" i="9"/>
  <c r="F511" i="9"/>
  <c r="F222" i="9"/>
  <c r="F408" i="9"/>
  <c r="Z29" i="11"/>
  <c r="AA29" i="11" s="1"/>
  <c r="AB29" i="11" s="1"/>
  <c r="F356" i="9"/>
  <c r="F999" i="9"/>
  <c r="F287" i="9"/>
  <c r="F944" i="9"/>
  <c r="F712" i="9"/>
  <c r="F615" i="9"/>
  <c r="F930" i="9"/>
  <c r="F644" i="9"/>
  <c r="F748" i="9"/>
  <c r="F242" i="9"/>
  <c r="F810" i="9"/>
  <c r="F609" i="9"/>
  <c r="F986" i="9"/>
  <c r="F788" i="9"/>
  <c r="F920" i="9"/>
  <c r="F111" i="9"/>
  <c r="F725" i="9"/>
  <c r="F241" i="9"/>
  <c r="F723" i="9"/>
  <c r="F837" i="9"/>
  <c r="F33" i="9"/>
  <c r="F174" i="9"/>
  <c r="F739" i="9"/>
  <c r="F17" i="9"/>
  <c r="F434" i="9"/>
  <c r="F291" i="9"/>
  <c r="F638" i="9"/>
  <c r="F801" i="9"/>
  <c r="F316" i="9"/>
  <c r="F233" i="9"/>
  <c r="F949" i="9"/>
  <c r="F412" i="9"/>
  <c r="F428" i="9"/>
  <c r="F239" i="9"/>
  <c r="F501" i="9"/>
  <c r="F507" i="9"/>
  <c r="F974" i="9"/>
  <c r="F332" i="9"/>
  <c r="F1003" i="9"/>
  <c r="F69" i="9"/>
  <c r="F370" i="9"/>
  <c r="F232" i="9"/>
  <c r="F98" i="9"/>
  <c r="F438" i="9"/>
  <c r="F154" i="9"/>
  <c r="F296" i="9"/>
  <c r="F37" i="9"/>
  <c r="F112" i="9"/>
  <c r="F49" i="9"/>
  <c r="F419" i="9"/>
  <c r="F719" i="9"/>
  <c r="F841" i="9"/>
  <c r="F519" i="9"/>
  <c r="F54" i="9"/>
  <c r="F128" i="9"/>
  <c r="F927" i="9"/>
  <c r="F476" i="9"/>
  <c r="F340" i="9"/>
  <c r="F66" i="9"/>
  <c r="F803" i="9"/>
  <c r="F965" i="9"/>
  <c r="F91" i="9"/>
  <c r="F924" i="9"/>
  <c r="F198" i="9"/>
  <c r="F763" i="9"/>
  <c r="F917" i="9"/>
  <c r="F913" i="9"/>
  <c r="F795" i="9"/>
  <c r="F304" i="9"/>
  <c r="F40" i="9"/>
  <c r="F366" i="9"/>
  <c r="F824" i="9"/>
  <c r="F413" i="9"/>
  <c r="F560" i="9"/>
  <c r="F918" i="9"/>
  <c r="F996" i="9"/>
  <c r="F421" i="9"/>
  <c r="F423" i="9"/>
  <c r="F836" i="9"/>
  <c r="F68" i="9"/>
  <c r="F720" i="9"/>
  <c r="F429" i="9"/>
  <c r="F47" i="9"/>
  <c r="F684" i="9"/>
  <c r="F506" i="9"/>
  <c r="F136" i="9"/>
  <c r="F48" i="9"/>
  <c r="F100" i="9"/>
  <c r="F328" i="9"/>
  <c r="F861" i="9"/>
  <c r="F513" i="9"/>
  <c r="F404" i="9"/>
  <c r="F902" i="9"/>
  <c r="F915" i="9"/>
  <c r="F454" i="9"/>
  <c r="F657" i="9"/>
  <c r="F148" i="9"/>
  <c r="F757" i="9"/>
  <c r="F286" i="9"/>
  <c r="F363" i="9"/>
  <c r="F256" i="9"/>
  <c r="F95" i="9"/>
  <c r="F313" i="9"/>
  <c r="F191" i="9"/>
  <c r="F376" i="9"/>
  <c r="F172" i="9"/>
  <c r="F851" i="9"/>
  <c r="F983" i="9"/>
  <c r="F42" i="9"/>
  <c r="F57" i="9"/>
  <c r="F339" i="9"/>
  <c r="F854" i="9"/>
  <c r="F1001" i="9"/>
  <c r="F113" i="9"/>
  <c r="F783" i="9"/>
  <c r="F160" i="9"/>
  <c r="F436" i="9"/>
  <c r="F247" i="9"/>
  <c r="F437" i="9"/>
  <c r="F680" i="9"/>
  <c r="F173" i="9"/>
  <c r="F929" i="9"/>
  <c r="F492" i="9"/>
  <c r="F639" i="9"/>
  <c r="F870" i="9"/>
  <c r="F744" i="9"/>
  <c r="F925" i="9"/>
  <c r="F659" i="9"/>
  <c r="F677" i="9"/>
  <c r="F642" i="9"/>
  <c r="F405" i="9"/>
  <c r="F34" i="9"/>
  <c r="F545" i="9"/>
  <c r="F645" i="9"/>
  <c r="F919" i="9"/>
  <c r="Z34" i="11"/>
  <c r="AA34" i="11" s="1"/>
  <c r="AB34" i="11" s="1"/>
  <c r="F533" i="9"/>
  <c r="F45" i="9"/>
  <c r="F973" i="9"/>
  <c r="F577" i="9"/>
  <c r="F852" i="9"/>
  <c r="F396" i="9"/>
  <c r="F406" i="9"/>
  <c r="F961" i="9"/>
  <c r="F276" i="9"/>
  <c r="F847" i="9"/>
  <c r="F956" i="9"/>
  <c r="F780" i="9"/>
  <c r="F998" i="9"/>
  <c r="F175" i="9"/>
  <c r="F664" i="9"/>
  <c r="F736" i="9"/>
  <c r="F455" i="9"/>
  <c r="M4" i="9" l="1"/>
  <c r="M6" i="9"/>
  <c r="M5" i="9"/>
  <c r="L13" i="10"/>
  <c r="AA27" i="11"/>
  <c r="Z23" i="11"/>
  <c r="Z25" i="11"/>
  <c r="Z24" i="11"/>
  <c r="Z26" i="11" s="1"/>
  <c r="X8" i="10" l="1"/>
  <c r="X7" i="10"/>
  <c r="AA20" i="11"/>
  <c r="AA23" i="11"/>
  <c r="AA24" i="11"/>
  <c r="AA26" i="11" s="1"/>
  <c r="AB27" i="11"/>
  <c r="AA25" i="11"/>
  <c r="AB8" i="11" l="1"/>
  <c r="Y20" i="11" s="1"/>
  <c r="Z8" i="11"/>
  <c r="X20" i="11" s="1"/>
  <c r="L7" i="11" s="1"/>
  <c r="AB23" i="11"/>
  <c r="AB24" i="11"/>
  <c r="AB26" i="11" s="1"/>
  <c r="S20" i="11" s="1"/>
  <c r="U12" i="11" s="1"/>
  <c r="U16" i="11" s="1"/>
  <c r="V12" i="11" s="1"/>
  <c r="V16" i="11" s="1"/>
  <c r="AB25" i="11"/>
  <c r="M7" i="11" l="1"/>
  <c r="N7" i="11"/>
  <c r="F18" i="10"/>
  <c r="M70" i="11"/>
  <c r="M54" i="11"/>
  <c r="M38" i="11"/>
  <c r="M55" i="11"/>
  <c r="M69" i="11"/>
  <c r="M53" i="11"/>
  <c r="M37" i="11"/>
  <c r="M47" i="11"/>
  <c r="M64" i="11"/>
  <c r="M48" i="11"/>
  <c r="M32" i="11"/>
  <c r="M51" i="11"/>
  <c r="M66" i="11"/>
  <c r="M50" i="11"/>
  <c r="M34" i="11"/>
  <c r="M43" i="11"/>
  <c r="M65" i="11"/>
  <c r="M49" i="11"/>
  <c r="M33" i="11"/>
  <c r="M35" i="11"/>
  <c r="M60" i="11"/>
  <c r="M44" i="11"/>
  <c r="M39" i="11"/>
  <c r="M58" i="11"/>
  <c r="M42" i="11"/>
  <c r="M73" i="11"/>
  <c r="M41" i="11"/>
  <c r="M68" i="11"/>
  <c r="M36" i="11"/>
  <c r="M62" i="11"/>
  <c r="M46" i="11"/>
  <c r="M30" i="11"/>
  <c r="M31" i="11"/>
  <c r="M61" i="11"/>
  <c r="M45" i="11"/>
  <c r="M29" i="11"/>
  <c r="M72" i="11"/>
  <c r="M56" i="11"/>
  <c r="M40" i="11"/>
  <c r="M71" i="11"/>
  <c r="M67" i="11"/>
  <c r="M57" i="11"/>
  <c r="M59" i="11"/>
  <c r="M52" i="11"/>
  <c r="M63" i="11"/>
  <c r="N27" i="11"/>
  <c r="N58" i="11"/>
  <c r="N42" i="11"/>
  <c r="N63" i="11"/>
  <c r="N65" i="11"/>
  <c r="N49" i="11"/>
  <c r="N33" i="11"/>
  <c r="N51" i="11"/>
  <c r="N68" i="11"/>
  <c r="N52" i="11"/>
  <c r="N36" i="11"/>
  <c r="N55" i="11"/>
  <c r="N70" i="11"/>
  <c r="N54" i="11"/>
  <c r="N38" i="11"/>
  <c r="N35" i="11"/>
  <c r="N61" i="11"/>
  <c r="N45" i="11"/>
  <c r="N29" i="11"/>
  <c r="N43" i="11"/>
  <c r="N64" i="11"/>
  <c r="N48" i="11"/>
  <c r="N32" i="11"/>
  <c r="N47" i="11"/>
  <c r="N62" i="11"/>
  <c r="N46" i="11"/>
  <c r="N30" i="11"/>
  <c r="N53" i="11"/>
  <c r="N59" i="11"/>
  <c r="N56" i="11"/>
  <c r="N40" i="11"/>
  <c r="N66" i="11"/>
  <c r="N50" i="11"/>
  <c r="N34" i="11"/>
  <c r="N73" i="11"/>
  <c r="N57" i="11"/>
  <c r="N41" i="11"/>
  <c r="N71" i="11"/>
  <c r="N31" i="11"/>
  <c r="N60" i="11"/>
  <c r="N44" i="11"/>
  <c r="N28" i="11"/>
  <c r="N39" i="11"/>
  <c r="N69" i="11"/>
  <c r="N37" i="11"/>
  <c r="N72" i="11"/>
  <c r="N67" i="11"/>
  <c r="H18" i="10" l="1"/>
  <c r="X18" i="10" s="1"/>
  <c r="F14" i="10"/>
  <c r="X14" i="10" s="1"/>
  <c r="L18" i="11"/>
  <c r="X17" i="11" s="1"/>
  <c r="J18" i="11"/>
  <c r="X16" i="11" s="1"/>
  <c r="K7" i="11" s="1"/>
  <c r="J20" i="10" l="1"/>
  <c r="N20" i="10"/>
  <c r="S7" i="11" l="1"/>
  <c r="H7" i="10"/>
  <c r="C3" i="9"/>
  <c r="I3" i="9"/>
  <c r="F16" i="10"/>
  <c r="E3" i="9"/>
  <c r="L20" i="10"/>
  <c r="X20" i="10" s="1"/>
  <c r="D3" i="9"/>
  <c r="H8" i="10"/>
  <c r="B3" i="9"/>
  <c r="F10" i="15"/>
  <c r="F9" i="15" s="1"/>
  <c r="H5" i="10"/>
  <c r="X5" i="10" s="1"/>
  <c r="E4" i="10" s="1"/>
  <c r="AT5" i="10" s="1"/>
  <c r="AX4" i="10"/>
  <c r="F13" i="10"/>
  <c r="X13" i="10" s="1"/>
  <c r="E12" i="10" l="1"/>
  <c r="AT11" i="10" s="1"/>
</calcChain>
</file>

<file path=xl/sharedStrings.xml><?xml version="1.0" encoding="utf-8"?>
<sst xmlns="http://schemas.openxmlformats.org/spreadsheetml/2006/main" count="1213" uniqueCount="180">
  <si>
    <t>MODEL_STANDARDS</t>
  </si>
  <si>
    <t>LOGIC &amp; OVERVIEW</t>
  </si>
  <si>
    <t>FORMATTING &amp; DESIGN</t>
  </si>
  <si>
    <t>White cells with colored outlines are input cells</t>
  </si>
  <si>
    <t>Column A is always empty</t>
  </si>
  <si>
    <t>Hidden sheet titles always captured in B1</t>
  </si>
  <si>
    <t>Insert comment to describe logic for each sheet (B1)</t>
  </si>
  <si>
    <t>Do not hide any rows or columns on hidden sheets</t>
  </si>
  <si>
    <t>All list names reference the use cell, rows, or columns</t>
  </si>
  <si>
    <t>Table headings are dark gray or dark red with bold white text</t>
  </si>
  <si>
    <t>Font: Arial 11 for standard fields.</t>
  </si>
  <si>
    <t>All table and presentation cells include input validation comments to summarize the field</t>
  </si>
  <si>
    <t>Version, Pueo, Copyright statements w/ Pueo logo prominently displayed on main page</t>
  </si>
  <si>
    <t>All variables are summarized on a variable page (if applicable)</t>
  </si>
  <si>
    <t>All variables are referenced in formulas (vs hard coding)</t>
  </si>
  <si>
    <t>Page Break view is applied to ensure print friendliness for all pages</t>
  </si>
  <si>
    <t>Freeze Panes are appropriately applied for scrolling</t>
  </si>
  <si>
    <t>User facing table outlines are heavy weight dark red</t>
  </si>
  <si>
    <t>User facing table inlines are light weight gray</t>
  </si>
  <si>
    <t>CONSTRAINTS</t>
  </si>
  <si>
    <t>WAY AHEAD</t>
  </si>
  <si>
    <t>Pueo note advertised and locked</t>
  </si>
  <si>
    <t>Evaluate Sensitivity Analysis to understand and explain impact of each Criterion.</t>
  </si>
  <si>
    <t>R2</t>
  </si>
  <si>
    <t>Predicted Y</t>
  </si>
  <si>
    <t>Error</t>
  </si>
  <si>
    <r>
      <t>X</t>
    </r>
    <r>
      <rPr>
        <b/>
        <vertAlign val="superscript"/>
        <sz val="11"/>
        <color theme="0"/>
        <rFont val="Arial"/>
        <family val="2"/>
      </rPr>
      <t>2</t>
    </r>
  </si>
  <si>
    <t>x Intercept</t>
  </si>
  <si>
    <t>B</t>
  </si>
  <si>
    <t>Slope (M)</t>
  </si>
  <si>
    <t>Mean</t>
  </si>
  <si>
    <t>Sum</t>
  </si>
  <si>
    <t>Median</t>
  </si>
  <si>
    <t>Probabilities</t>
  </si>
  <si>
    <r>
      <t>Error</t>
    </r>
    <r>
      <rPr>
        <b/>
        <vertAlign val="superscript"/>
        <sz val="11"/>
        <color theme="0"/>
        <rFont val="Arial"/>
        <family val="2"/>
      </rPr>
      <t>2</t>
    </r>
  </si>
  <si>
    <r>
      <t>Sum</t>
    </r>
    <r>
      <rPr>
        <b/>
        <vertAlign val="superscript"/>
        <sz val="11"/>
        <color theme="0"/>
        <rFont val="Arial"/>
        <family val="2"/>
      </rPr>
      <t>2</t>
    </r>
  </si>
  <si>
    <t>Ind. Variable</t>
  </si>
  <si>
    <t>Dep. Variable</t>
  </si>
  <si>
    <r>
      <rPr>
        <b/>
        <sz val="11"/>
        <color theme="0"/>
        <rFont val="Calibri"/>
        <family val="2"/>
      </rPr>
      <t>Σ</t>
    </r>
    <r>
      <rPr>
        <b/>
        <sz val="11"/>
        <color theme="0"/>
        <rFont val="Arial"/>
        <family val="2"/>
      </rPr>
      <t>X-Y</t>
    </r>
  </si>
  <si>
    <t>Data Points</t>
  </si>
  <si>
    <t>High</t>
  </si>
  <si>
    <t>Medium</t>
  </si>
  <si>
    <t>Low</t>
  </si>
  <si>
    <t>ABS(X-MED)</t>
  </si>
  <si>
    <t>ABS(Y-MED)</t>
  </si>
  <si>
    <t>X</t>
  </si>
  <si>
    <t>Y</t>
  </si>
  <si>
    <t>X'</t>
  </si>
  <si>
    <t>Y'</t>
  </si>
  <si>
    <t>REMOVE?</t>
  </si>
  <si>
    <t>Y_N</t>
  </si>
  <si>
    <t>N</t>
  </si>
  <si>
    <t>Outlier</t>
  </si>
  <si>
    <t>Count</t>
  </si>
  <si>
    <t>Tie</t>
  </si>
  <si>
    <t>X'Tie</t>
  </si>
  <si>
    <t>Y'Tie</t>
  </si>
  <si>
    <t>X Value?</t>
  </si>
  <si>
    <t>Y Value?</t>
  </si>
  <si>
    <t>X Rank</t>
  </si>
  <si>
    <t>Y Rank</t>
  </si>
  <si>
    <t>Point XQ1</t>
  </si>
  <si>
    <t>Point XQ3</t>
  </si>
  <si>
    <t>Point YQ1</t>
  </si>
  <si>
    <t>Point YQ3</t>
  </si>
  <si>
    <t>Count Q1</t>
  </si>
  <si>
    <t>Count Q3</t>
  </si>
  <si>
    <t>X LL</t>
  </si>
  <si>
    <t>X UL</t>
  </si>
  <si>
    <t>Y LL</t>
  </si>
  <si>
    <t>Y UL</t>
  </si>
  <si>
    <t>Count X</t>
  </si>
  <si>
    <t>Count Y</t>
  </si>
  <si>
    <t>Outlier X</t>
  </si>
  <si>
    <t>Outlier Y</t>
  </si>
  <si>
    <t>XL</t>
  </si>
  <si>
    <t>XU</t>
  </si>
  <si>
    <t>YL</t>
  </si>
  <si>
    <t>YU</t>
  </si>
  <si>
    <t>Precedence</t>
  </si>
  <si>
    <t>Low Limit</t>
  </si>
  <si>
    <t>Top Limit</t>
  </si>
  <si>
    <t>Actual</t>
  </si>
  <si>
    <t>Coefficient</t>
  </si>
  <si>
    <t>Result</t>
  </si>
  <si>
    <t>MONTE CARLO FORECAST STATEMENT</t>
  </si>
  <si>
    <t>REGRESSION FORECAST STATEMENT</t>
  </si>
  <si>
    <t>% Probability</t>
  </si>
  <si>
    <t>Precedent</t>
  </si>
  <si>
    <t>Monte Carlo</t>
  </si>
  <si>
    <t xml:space="preserve">Based upon the data provided, there is a </t>
  </si>
  <si>
    <t>.</t>
  </si>
  <si>
    <t xml:space="preserve">This data carries a </t>
  </si>
  <si>
    <t>CONCAT</t>
  </si>
  <si>
    <t xml:space="preserve"> confidence level with a population size of </t>
  </si>
  <si>
    <t xml:space="preserve"> And a </t>
  </si>
  <si>
    <t>Regression</t>
  </si>
  <si>
    <t xml:space="preserve"> of </t>
  </si>
  <si>
    <t>Overall</t>
  </si>
  <si>
    <t xml:space="preserve"> level of confidence.</t>
  </si>
  <si>
    <t xml:space="preserve"> times in the data set and yielding an average of </t>
  </si>
  <si>
    <t xml:space="preserve"> data points, the sample size carries a </t>
  </si>
  <si>
    <t xml:space="preserve">This forecast is supported by an overall </t>
  </si>
  <si>
    <t xml:space="preserve"> outliers for the </t>
  </si>
  <si>
    <t xml:space="preserve"> inputs, and </t>
  </si>
  <si>
    <t xml:space="preserve"> outliers for the resulting </t>
  </si>
  <si>
    <t xml:space="preserve"> outputs.</t>
  </si>
  <si>
    <t xml:space="preserve">, this data set has </t>
  </si>
  <si>
    <t>Inter Quartile Range</t>
  </si>
  <si>
    <t>Inter Quartile Range X</t>
  </si>
  <si>
    <t>Inter Quartile Range Y</t>
  </si>
  <si>
    <t>Standard Deviation</t>
  </si>
  <si>
    <t>Standard Deviation X</t>
  </si>
  <si>
    <t>Standard Deviation Y</t>
  </si>
  <si>
    <t>Median Absolute Deviation</t>
  </si>
  <si>
    <t>Median Absolute Deviation X</t>
  </si>
  <si>
    <t>Median Absolute Deviation Y</t>
  </si>
  <si>
    <t xml:space="preserve">% probability that the next random </t>
  </si>
  <si>
    <t xml:space="preserve">Based upon the data provided, </t>
  </si>
  <si>
    <t xml:space="preserve"> would yield </t>
  </si>
  <si>
    <t xml:space="preserve"> With </t>
  </si>
  <si>
    <t xml:space="preserve"> With this </t>
  </si>
  <si>
    <t xml:space="preserve"> value occuring </t>
  </si>
  <si>
    <t xml:space="preserve"> drawn would be greater than </t>
  </si>
  <si>
    <t xml:space="preserve"> would be greater than </t>
  </si>
  <si>
    <t>Based upon the data inputs that have occurred to date, what do you expect the next data point will be?</t>
  </si>
  <si>
    <t xml:space="preserve">  Finally, based upon a </t>
  </si>
  <si>
    <t xml:space="preserve"> level of confidence within the population sub-category.</t>
  </si>
  <si>
    <t>Based upon the data inputs and corresponding outputs that have occurred to date, what output can you expect from a given input?</t>
  </si>
  <si>
    <t>High Confidence</t>
  </si>
  <si>
    <t>Medium Confidence</t>
  </si>
  <si>
    <t>Low Confidence</t>
  </si>
  <si>
    <t>LEGEND:</t>
  </si>
  <si>
    <t>How do you describe the data analyzed?</t>
  </si>
  <si>
    <t>PUEO FORECASTING MODEL</t>
  </si>
  <si>
    <t>What does the data display visually?</t>
  </si>
  <si>
    <t>offset($B:$B,1,,COUNT($B:$B),)</t>
  </si>
  <si>
    <t>offset($A:$A,1,,COUNTA($A:$A)-1,)</t>
  </si>
  <si>
    <t>Title:</t>
  </si>
  <si>
    <t>Y Axis:</t>
  </si>
  <si>
    <t>X Axis:</t>
  </si>
  <si>
    <t>This model applies statistical analysis to interpret data and forecast future results utilizing a Monte Carlo assessment for inputs and a Linear Regression technique for outputs.</t>
  </si>
  <si>
    <t>Version 1.0 Release</t>
  </si>
  <si>
    <t>Copyright 2016, All rights reserved</t>
  </si>
  <si>
    <t>Pueo Business Solutions LLC</t>
  </si>
  <si>
    <t>202.681.0239</t>
  </si>
  <si>
    <t>For more information contact inquiries@
pueobusinesssolutions.com</t>
  </si>
  <si>
    <t>MONTE CARLO ANALYSIS</t>
  </si>
  <si>
    <t>OFFSET_CHART</t>
  </si>
  <si>
    <t>VARIABLE</t>
  </si>
  <si>
    <t>TITLE</t>
  </si>
  <si>
    <t>UNITS</t>
  </si>
  <si>
    <t>DESCRIPTION</t>
  </si>
  <si>
    <t>PUEO FORECASTING - DATA INPUT / ANALYSIS</t>
  </si>
  <si>
    <t>LIMITS</t>
  </si>
  <si>
    <t>Mean (Dep.)</t>
  </si>
  <si>
    <t>Submit model data for analysis and forecast estimates.</t>
  </si>
  <si>
    <t>Overall Count</t>
  </si>
  <si>
    <r>
      <t xml:space="preserve"> The fit (coefficient determination or R</t>
    </r>
    <r>
      <rPr>
        <vertAlign val="superscript"/>
        <sz val="10"/>
        <color theme="1"/>
        <rFont val="Arial"/>
        <family val="2"/>
      </rPr>
      <t xml:space="preserve">2) </t>
    </r>
    <r>
      <rPr>
        <sz val="10"/>
        <color theme="1"/>
        <rFont val="Arial"/>
        <family val="2"/>
      </rPr>
      <t xml:space="preserve">is </t>
    </r>
  </si>
  <si>
    <t xml:space="preserve">, yielding a </t>
  </si>
  <si>
    <t xml:space="preserve"> level of confidence for the Fit sub-category.</t>
  </si>
  <si>
    <t xml:space="preserve"> Furthermore, data suggests that there exists a </t>
  </si>
  <si>
    <t>Staff</t>
  </si>
  <si>
    <t>(FTE)</t>
  </si>
  <si>
    <t>Tickets Resolved</t>
  </si>
  <si>
    <t>(#/day)</t>
  </si>
  <si>
    <t>Number of full-time equivalent staff on board to support the IT help desk.</t>
  </si>
  <si>
    <t>Number of tickets resolved across the IT help desk each day.</t>
  </si>
  <si>
    <t>Ind. Variable (X)</t>
  </si>
  <si>
    <t>Dep. Variable (Y)</t>
  </si>
  <si>
    <t>Define data set on Data-Analysis tab (rows 4-5)</t>
  </si>
  <si>
    <t>Customize data forecasating settings (outlier detection, high/med/low standards, etc) on Data_Analysis tab (rows 8-17)</t>
  </si>
  <si>
    <t>Populate model data (columns D, E)</t>
  </si>
  <si>
    <t>Insert probability and/or forecast amounts to into Forecast tab (column AS)</t>
  </si>
  <si>
    <t>Scroll toggle bars to expand or reduce forecast narratives</t>
  </si>
  <si>
    <t>Inputs are limited to 1000</t>
  </si>
  <si>
    <t>Data sets limited to 2 variables</t>
  </si>
  <si>
    <t xml:space="preserve">, this forecast is </t>
  </si>
  <si>
    <t xml:space="preserve">% off from the average precedent occurrence, thereby yielding a </t>
  </si>
  <si>
    <t xml:space="preserve"> level of confidence within the precedence sub-category.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</si>
</sst>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0"/>
  </numFmts>
  <fonts count="28" x14ac:knownFonts="1">
    <font>
      <sz val="11"/>
      <color theme="1"/>
      <name val="Calibri"/>
      <family val="2"/>
      <scheme val="minor"/>
    </font>
    <font>
      <sz val="11"/>
      <color theme="1"/>
      <name val="Calibri"/>
      <family val="2"/>
      <scheme val="minor"/>
    </font>
    <font>
      <sz val="11"/>
      <color theme="1"/>
      <name val="Arial"/>
      <family val="2"/>
    </font>
    <font>
      <sz val="11"/>
      <color theme="0"/>
      <name val="Arial"/>
      <family val="2"/>
    </font>
    <font>
      <b/>
      <sz val="11"/>
      <color theme="0"/>
      <name val="Arial"/>
      <family val="2"/>
    </font>
    <font>
      <sz val="9"/>
      <color theme="1"/>
      <name val="Arial"/>
      <family val="2"/>
    </font>
    <font>
      <b/>
      <sz val="9"/>
      <color theme="0"/>
      <name val="Arial"/>
      <family val="2"/>
    </font>
    <font>
      <b/>
      <sz val="16"/>
      <color theme="1"/>
      <name val="Arial"/>
      <family val="2"/>
    </font>
    <font>
      <b/>
      <sz val="11"/>
      <color theme="1"/>
      <name val="Arial"/>
      <family val="2"/>
    </font>
    <font>
      <b/>
      <sz val="10"/>
      <color theme="0"/>
      <name val="Arial"/>
      <family val="2"/>
    </font>
    <font>
      <b/>
      <sz val="9"/>
      <name val="Arial"/>
      <family val="2"/>
    </font>
    <font>
      <b/>
      <vertAlign val="superscript"/>
      <sz val="11"/>
      <color theme="0"/>
      <name val="Arial"/>
      <family val="2"/>
    </font>
    <font>
      <sz val="11"/>
      <name val="Arial"/>
      <family val="2"/>
    </font>
    <font>
      <sz val="10"/>
      <color theme="1"/>
      <name val="Arial"/>
      <family val="2"/>
    </font>
    <font>
      <b/>
      <sz val="10"/>
      <color theme="1"/>
      <name val="Arial"/>
      <family val="2"/>
    </font>
    <font>
      <b/>
      <sz val="10"/>
      <name val="Arial"/>
      <family val="2"/>
    </font>
    <font>
      <b/>
      <sz val="9"/>
      <color theme="1"/>
      <name val="Arial"/>
      <family val="2"/>
    </font>
    <font>
      <b/>
      <sz val="11"/>
      <color theme="0"/>
      <name val="Calibri"/>
      <family val="2"/>
    </font>
    <font>
      <sz val="10"/>
      <name val="Arial"/>
      <family val="2"/>
    </font>
    <font>
      <sz val="10"/>
      <color theme="0"/>
      <name val="Arial"/>
      <family val="2"/>
    </font>
    <font>
      <b/>
      <sz val="28"/>
      <color theme="1"/>
      <name val="Arial"/>
      <family val="2"/>
    </font>
    <font>
      <vertAlign val="superscript"/>
      <sz val="10"/>
      <color theme="1"/>
      <name val="Arial"/>
      <family val="2"/>
    </font>
    <font>
      <b/>
      <sz val="18"/>
      <color theme="0"/>
      <name val="Arial"/>
      <family val="2"/>
    </font>
    <font>
      <i/>
      <sz val="10"/>
      <color theme="1"/>
      <name val="Arial"/>
      <family val="2"/>
    </font>
    <font>
      <b/>
      <i/>
      <sz val="10"/>
      <color theme="0"/>
      <name val="Arial"/>
      <family val="2"/>
    </font>
    <font>
      <b/>
      <sz val="36"/>
      <color theme="0"/>
      <name val="Arial"/>
      <family val="2"/>
    </font>
    <font>
      <i/>
      <sz val="9"/>
      <color theme="0"/>
      <name val="Arial"/>
      <family val="2"/>
    </font>
    <font>
      <b/>
      <sz val="28"/>
      <color theme="1" tint="0.14999847407452621"/>
      <name val="Arial"/>
      <family val="2"/>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00000"/>
        <bgColor indexed="64"/>
      </patternFill>
    </fill>
    <fill>
      <patternFill patternType="solid">
        <fgColor theme="1"/>
        <bgColor indexed="64"/>
      </patternFill>
    </fill>
    <fill>
      <patternFill patternType="solid">
        <fgColor theme="1" tint="0.249977111117893"/>
        <bgColor indexed="64"/>
      </patternFill>
    </fill>
    <fill>
      <patternFill patternType="solid">
        <fgColor theme="1" tint="0.14999847407452621"/>
        <bgColor indexed="64"/>
      </patternFill>
    </fill>
    <fill>
      <patternFill patternType="solid">
        <fgColor theme="0" tint="-0.34998626667073579"/>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rgb="FFC00000"/>
      </left>
      <right style="thin">
        <color theme="0" tint="-0.499984740745262"/>
      </right>
      <top style="medium">
        <color rgb="FFC00000"/>
      </top>
      <bottom style="thin">
        <color theme="0" tint="-0.499984740745262"/>
      </bottom>
      <diagonal/>
    </border>
    <border>
      <left style="thin">
        <color theme="0" tint="-0.499984740745262"/>
      </left>
      <right style="medium">
        <color rgb="FFC00000"/>
      </right>
      <top style="medium">
        <color rgb="FFC00000"/>
      </top>
      <bottom style="thin">
        <color theme="0" tint="-0.499984740745262"/>
      </bottom>
      <diagonal/>
    </border>
    <border>
      <left style="medium">
        <color rgb="FFC00000"/>
      </left>
      <right style="thin">
        <color theme="0" tint="-0.499984740745262"/>
      </right>
      <top style="thin">
        <color theme="0" tint="-0.499984740745262"/>
      </top>
      <bottom style="thin">
        <color theme="0" tint="-0.499984740745262"/>
      </bottom>
      <diagonal/>
    </border>
    <border>
      <left style="thin">
        <color theme="0" tint="-0.499984740745262"/>
      </left>
      <right style="medium">
        <color rgb="FFC00000"/>
      </right>
      <top style="thin">
        <color theme="0" tint="-0.499984740745262"/>
      </top>
      <bottom style="thin">
        <color theme="0" tint="-0.499984740745262"/>
      </bottom>
      <diagonal/>
    </border>
    <border>
      <left style="medium">
        <color rgb="FFC00000"/>
      </left>
      <right style="thin">
        <color theme="0" tint="-0.499984740745262"/>
      </right>
      <top style="thin">
        <color theme="0" tint="-0.499984740745262"/>
      </top>
      <bottom style="medium">
        <color rgb="FFC00000"/>
      </bottom>
      <diagonal/>
    </border>
    <border>
      <left style="thin">
        <color theme="0" tint="-0.499984740745262"/>
      </left>
      <right style="medium">
        <color rgb="FFC00000"/>
      </right>
      <top style="thin">
        <color theme="0" tint="-0.499984740745262"/>
      </top>
      <bottom style="medium">
        <color rgb="FFC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1" tint="0.249977111117893"/>
      </left>
      <right style="thin">
        <color theme="0" tint="-0.249977111117893"/>
      </right>
      <top style="medium">
        <color theme="1" tint="0.249977111117893"/>
      </top>
      <bottom style="thin">
        <color theme="0" tint="-0.249977111117893"/>
      </bottom>
      <diagonal/>
    </border>
    <border>
      <left style="thin">
        <color theme="0" tint="-0.249977111117893"/>
      </left>
      <right style="medium">
        <color theme="1" tint="0.249977111117893"/>
      </right>
      <top style="medium">
        <color theme="1" tint="0.249977111117893"/>
      </top>
      <bottom style="thin">
        <color theme="0" tint="-0.249977111117893"/>
      </bottom>
      <diagonal/>
    </border>
    <border>
      <left style="medium">
        <color theme="1"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1" tint="0.249977111117893"/>
      </right>
      <top style="thin">
        <color theme="0" tint="-0.249977111117893"/>
      </top>
      <bottom style="thin">
        <color theme="0" tint="-0.249977111117893"/>
      </bottom>
      <diagonal/>
    </border>
    <border>
      <left style="medium">
        <color theme="1" tint="0.249977111117893"/>
      </left>
      <right style="thin">
        <color theme="0" tint="-0.249977111117893"/>
      </right>
      <top style="thin">
        <color theme="0" tint="-0.249977111117893"/>
      </top>
      <bottom style="medium">
        <color theme="1" tint="0.249977111117893"/>
      </bottom>
      <diagonal/>
    </border>
    <border>
      <left style="thin">
        <color theme="0" tint="-0.249977111117893"/>
      </left>
      <right style="medium">
        <color theme="1" tint="0.249977111117893"/>
      </right>
      <top style="thin">
        <color theme="0" tint="-0.249977111117893"/>
      </top>
      <bottom style="medium">
        <color theme="1" tint="0.249977111117893"/>
      </bottom>
      <diagonal/>
    </border>
    <border>
      <left style="thin">
        <color theme="0" tint="-0.249977111117893"/>
      </left>
      <right style="thin">
        <color theme="0" tint="-0.249977111117893"/>
      </right>
      <top style="medium">
        <color theme="1"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1" tint="0.249977111117893"/>
      </bottom>
      <diagonal/>
    </border>
    <border>
      <left style="medium">
        <color theme="1" tint="0.249977111117893"/>
      </left>
      <right/>
      <top style="medium">
        <color theme="1" tint="0.249977111117893"/>
      </top>
      <bottom/>
      <diagonal/>
    </border>
    <border>
      <left/>
      <right style="medium">
        <color theme="1" tint="0.249977111117893"/>
      </right>
      <top style="medium">
        <color theme="1" tint="0.249977111117893"/>
      </top>
      <bottom/>
      <diagonal/>
    </border>
    <border>
      <left style="medium">
        <color theme="1" tint="0.249977111117893"/>
      </left>
      <right/>
      <top/>
      <bottom/>
      <diagonal/>
    </border>
    <border>
      <left/>
      <right style="medium">
        <color theme="1" tint="0.249977111117893"/>
      </right>
      <top/>
      <bottom/>
      <diagonal/>
    </border>
    <border>
      <left style="medium">
        <color theme="1" tint="0.249977111117893"/>
      </left>
      <right/>
      <top/>
      <bottom style="medium">
        <color theme="1" tint="0.249977111117893"/>
      </bottom>
      <diagonal/>
    </border>
    <border>
      <left/>
      <right style="medium">
        <color theme="1" tint="0.249977111117893"/>
      </right>
      <top/>
      <bottom style="medium">
        <color theme="1" tint="0.249977111117893"/>
      </bottom>
      <diagonal/>
    </border>
    <border>
      <left/>
      <right/>
      <top style="medium">
        <color theme="1" tint="0.249977111117893"/>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1" tint="0.249977111117893"/>
      </bottom>
      <diagonal/>
    </border>
    <border>
      <left style="thin">
        <color theme="0" tint="-0.249977111117893"/>
      </left>
      <right style="medium">
        <color theme="1" tint="0.249977111117893"/>
      </right>
      <top style="thin">
        <color theme="0" tint="-0.249977111117893"/>
      </top>
      <bottom/>
      <diagonal/>
    </border>
    <border>
      <left style="medium">
        <color theme="1" tint="0.34998626667073579"/>
      </left>
      <right style="thin">
        <color theme="0" tint="-0.249977111117893"/>
      </right>
      <top style="medium">
        <color theme="1" tint="0.34998626667073579"/>
      </top>
      <bottom style="thin">
        <color theme="0" tint="-0.249977111117893"/>
      </bottom>
      <diagonal/>
    </border>
    <border>
      <left style="thin">
        <color theme="0" tint="-0.249977111117893"/>
      </left>
      <right style="thin">
        <color theme="0" tint="-0.249977111117893"/>
      </right>
      <top style="medium">
        <color theme="1" tint="0.34998626667073579"/>
      </top>
      <bottom style="thin">
        <color theme="0" tint="-0.249977111117893"/>
      </bottom>
      <diagonal/>
    </border>
    <border>
      <left style="thin">
        <color theme="0" tint="-0.249977111117893"/>
      </left>
      <right style="medium">
        <color theme="1" tint="0.34998626667073579"/>
      </right>
      <top style="medium">
        <color theme="1" tint="0.34998626667073579"/>
      </top>
      <bottom style="thin">
        <color theme="0" tint="-0.249977111117893"/>
      </bottom>
      <diagonal/>
    </border>
    <border>
      <left style="medium">
        <color theme="1" tint="0.34998626667073579"/>
      </left>
      <right style="thin">
        <color theme="0" tint="-0.249977111117893"/>
      </right>
      <top style="thin">
        <color theme="0" tint="-0.249977111117893"/>
      </top>
      <bottom style="thin">
        <color theme="0" tint="-0.249977111117893"/>
      </bottom>
      <diagonal/>
    </border>
    <border>
      <left style="thin">
        <color theme="0" tint="-0.249977111117893"/>
      </left>
      <right style="medium">
        <color theme="1" tint="0.34998626667073579"/>
      </right>
      <top style="thin">
        <color theme="0" tint="-0.249977111117893"/>
      </top>
      <bottom/>
      <diagonal/>
    </border>
    <border>
      <left style="thin">
        <color theme="0" tint="-0.249977111117893"/>
      </left>
      <right style="medium">
        <color theme="1" tint="0.34998626667073579"/>
      </right>
      <top/>
      <bottom/>
      <diagonal/>
    </border>
    <border>
      <left style="medium">
        <color theme="1" tint="0.34998626667073579"/>
      </left>
      <right style="thin">
        <color theme="0" tint="-0.249977111117893"/>
      </right>
      <top style="thin">
        <color theme="0" tint="-0.249977111117893"/>
      </top>
      <bottom style="medium">
        <color theme="1" tint="0.34998626667073579"/>
      </bottom>
      <diagonal/>
    </border>
    <border>
      <left style="thin">
        <color theme="0" tint="-0.249977111117893"/>
      </left>
      <right style="thin">
        <color theme="0" tint="-0.249977111117893"/>
      </right>
      <top style="thin">
        <color theme="0" tint="-0.249977111117893"/>
      </top>
      <bottom style="medium">
        <color theme="1" tint="0.34998626667073579"/>
      </bottom>
      <diagonal/>
    </border>
    <border>
      <left style="thin">
        <color theme="0" tint="-0.249977111117893"/>
      </left>
      <right/>
      <top style="thin">
        <color theme="0" tint="-0.249977111117893"/>
      </top>
      <bottom style="medium">
        <color theme="1" tint="0.34998626667073579"/>
      </bottom>
      <diagonal/>
    </border>
    <border>
      <left style="thin">
        <color theme="0" tint="-0.249977111117893"/>
      </left>
      <right style="medium">
        <color theme="1" tint="0.34998626667073579"/>
      </right>
      <top/>
      <bottom style="medium">
        <color theme="1" tint="0.34998626667073579"/>
      </bottom>
      <diagonal/>
    </border>
    <border>
      <left style="thin">
        <color theme="0" tint="-0.249977111117893"/>
      </left>
      <right style="medium">
        <color theme="1" tint="0.249977111117893"/>
      </right>
      <top/>
      <bottom/>
      <diagonal/>
    </border>
    <border>
      <left style="thin">
        <color theme="0" tint="-0.249977111117893"/>
      </left>
      <right style="medium">
        <color theme="1" tint="0.249977111117893"/>
      </right>
      <top/>
      <bottom style="medium">
        <color theme="1" tint="0.249977111117893"/>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theme="0" tint="-0.249977111117893"/>
      </left>
      <right/>
      <top style="thin">
        <color theme="0" tint="-0.249977111117893"/>
      </top>
      <bottom/>
      <diagonal/>
    </border>
  </borders>
  <cellStyleXfs count="2">
    <xf numFmtId="0" fontId="0" fillId="0" borderId="0"/>
    <xf numFmtId="9" fontId="1" fillId="0" borderId="0" applyFont="0" applyFill="0" applyBorder="0" applyAlignment="0" applyProtection="0"/>
  </cellStyleXfs>
  <cellXfs count="235">
    <xf numFmtId="0" fontId="0" fillId="0" borderId="0" xfId="0"/>
    <xf numFmtId="0" fontId="2" fillId="4" borderId="0" xfId="0" applyFont="1" applyFill="1" applyBorder="1" applyAlignment="1">
      <alignment vertical="center"/>
    </xf>
    <xf numFmtId="0" fontId="7" fillId="4" borderId="0" xfId="0" applyFont="1" applyFill="1" applyAlignment="1">
      <alignment vertical="center"/>
    </xf>
    <xf numFmtId="0" fontId="2" fillId="4" borderId="0" xfId="0" applyFont="1" applyFill="1" applyAlignment="1">
      <alignment vertical="center" wrapText="1"/>
    </xf>
    <xf numFmtId="0" fontId="0" fillId="4" borderId="0" xfId="0" applyFill="1" applyAlignment="1">
      <alignment vertical="center"/>
    </xf>
    <xf numFmtId="0" fontId="8" fillId="4" borderId="0" xfId="0" applyFont="1" applyFill="1" applyAlignment="1">
      <alignment vertical="center"/>
    </xf>
    <xf numFmtId="0" fontId="3" fillId="4" borderId="0" xfId="0" applyFont="1" applyFill="1" applyBorder="1" applyAlignment="1">
      <alignment vertical="center"/>
    </xf>
    <xf numFmtId="0" fontId="4" fillId="5" borderId="2" xfId="0" applyFont="1" applyFill="1" applyBorder="1" applyAlignment="1">
      <alignment vertical="center"/>
    </xf>
    <xf numFmtId="0" fontId="3" fillId="5" borderId="3" xfId="0" applyFont="1" applyFill="1" applyBorder="1" applyAlignment="1">
      <alignment vertical="center" wrapText="1"/>
    </xf>
    <xf numFmtId="0" fontId="8" fillId="2" borderId="4" xfId="0" applyFont="1" applyFill="1" applyBorder="1" applyAlignment="1">
      <alignment vertical="center"/>
    </xf>
    <xf numFmtId="0" fontId="2" fillId="2" borderId="5" xfId="0" applyFont="1" applyFill="1" applyBorder="1" applyAlignment="1">
      <alignment vertical="center" wrapText="1"/>
    </xf>
    <xf numFmtId="0" fontId="4" fillId="5" borderId="4" xfId="0" applyFont="1" applyFill="1" applyBorder="1" applyAlignment="1">
      <alignment vertical="center"/>
    </xf>
    <xf numFmtId="0" fontId="3" fillId="5" borderId="5" xfId="0" applyFont="1" applyFill="1" applyBorder="1" applyAlignment="1">
      <alignment vertical="center" wrapText="1"/>
    </xf>
    <xf numFmtId="0" fontId="8" fillId="2" borderId="6" xfId="0" applyFont="1" applyFill="1" applyBorder="1" applyAlignment="1">
      <alignment vertical="center"/>
    </xf>
    <xf numFmtId="0" fontId="2" fillId="2" borderId="7" xfId="0" applyFont="1" applyFill="1" applyBorder="1" applyAlignment="1">
      <alignment vertical="center" wrapText="1"/>
    </xf>
    <xf numFmtId="0" fontId="0" fillId="4" borderId="0" xfId="0" applyFill="1" applyBorder="1" applyAlignment="1">
      <alignment vertical="center"/>
    </xf>
    <xf numFmtId="0" fontId="0" fillId="4" borderId="0" xfId="0" applyFill="1" applyAlignment="1">
      <alignment vertical="center" wrapText="1"/>
    </xf>
    <xf numFmtId="0" fontId="2" fillId="0" borderId="0" xfId="0" applyFont="1"/>
    <xf numFmtId="0" fontId="6" fillId="5" borderId="1" xfId="0" applyFont="1" applyFill="1" applyBorder="1" applyAlignment="1">
      <alignment horizontal="center" vertical="center" wrapText="1"/>
    </xf>
    <xf numFmtId="0" fontId="5" fillId="0" borderId="0" xfId="0" applyFont="1" applyAlignment="1">
      <alignment horizontal="center" vertical="center"/>
    </xf>
    <xf numFmtId="0" fontId="6" fillId="0" borderId="0" xfId="0" applyFont="1" applyFill="1" applyBorder="1" applyAlignment="1">
      <alignment horizontal="center" vertical="center" wrapText="1"/>
    </xf>
    <xf numFmtId="2" fontId="16" fillId="0" borderId="0" xfId="0" applyNumberFormat="1" applyFont="1" applyFill="1" applyBorder="1" applyAlignment="1">
      <alignment horizontal="center" vertical="center" wrapText="1"/>
    </xf>
    <xf numFmtId="2" fontId="10" fillId="0" borderId="0" xfId="0" applyNumberFormat="1" applyFont="1" applyFill="1" applyBorder="1" applyAlignment="1">
      <alignment horizontal="center" vertical="center" wrapText="1"/>
    </xf>
    <xf numFmtId="2" fontId="5" fillId="0" borderId="0" xfId="0" applyNumberFormat="1" applyFont="1" applyFill="1" applyBorder="1" applyAlignment="1">
      <alignment horizontal="center" vertical="center"/>
    </xf>
    <xf numFmtId="0" fontId="16" fillId="0" borderId="0" xfId="0" applyFont="1" applyAlignment="1">
      <alignment horizontal="center" vertical="center"/>
    </xf>
    <xf numFmtId="2" fontId="5" fillId="3" borderId="1" xfId="0" applyNumberFormat="1" applyFont="1" applyFill="1" applyBorder="1" applyAlignment="1">
      <alignment horizontal="center" vertical="center" wrapText="1"/>
    </xf>
    <xf numFmtId="0" fontId="2" fillId="0" borderId="0" xfId="0" applyFont="1" applyAlignment="1">
      <alignment horizontal="center" vertical="center"/>
    </xf>
    <xf numFmtId="2" fontId="2" fillId="4" borderId="1" xfId="0" applyNumberFormat="1" applyFont="1" applyFill="1" applyBorder="1" applyAlignment="1">
      <alignment horizontal="center" vertical="center"/>
    </xf>
    <xf numFmtId="0" fontId="2" fillId="0" borderId="0" xfId="0" applyFont="1" applyFill="1" applyBorder="1" applyAlignment="1">
      <alignment vertical="center"/>
    </xf>
    <xf numFmtId="0" fontId="13" fillId="0" borderId="0" xfId="0" applyFont="1" applyAlignment="1">
      <alignment horizontal="center" vertical="center"/>
    </xf>
    <xf numFmtId="2" fontId="13" fillId="0" borderId="1" xfId="0" applyNumberFormat="1" applyFont="1" applyBorder="1" applyAlignment="1">
      <alignment horizontal="center" vertical="center" wrapText="1"/>
    </xf>
    <xf numFmtId="0" fontId="9" fillId="5" borderId="1" xfId="0" applyFont="1" applyFill="1" applyBorder="1" applyAlignment="1">
      <alignment horizontal="center" vertical="center"/>
    </xf>
    <xf numFmtId="0" fontId="2" fillId="4" borderId="1" xfId="0" applyFont="1" applyFill="1" applyBorder="1" applyAlignment="1">
      <alignment horizontal="center" vertical="center"/>
    </xf>
    <xf numFmtId="2" fontId="2" fillId="4" borderId="1" xfId="0" applyNumberFormat="1" applyFont="1" applyFill="1" applyBorder="1"/>
    <xf numFmtId="0" fontId="2" fillId="0" borderId="0" xfId="0" applyFont="1" applyAlignment="1">
      <alignment horizontal="center"/>
    </xf>
    <xf numFmtId="0" fontId="2" fillId="2" borderId="1" xfId="0" applyFont="1" applyFill="1" applyBorder="1" applyAlignment="1">
      <alignment horizontal="center" vertical="center"/>
    </xf>
    <xf numFmtId="2" fontId="13" fillId="0" borderId="0" xfId="0" applyNumberFormat="1" applyFont="1" applyAlignment="1">
      <alignment horizontal="center" vertical="center"/>
    </xf>
    <xf numFmtId="0" fontId="13" fillId="0" borderId="1" xfId="0" applyFont="1" applyBorder="1" applyAlignment="1">
      <alignment horizontal="center" vertical="center"/>
    </xf>
    <xf numFmtId="9" fontId="13" fillId="0" borderId="1" xfId="1" applyFont="1" applyBorder="1" applyAlignment="1">
      <alignment horizontal="center" vertical="center"/>
    </xf>
    <xf numFmtId="9" fontId="14" fillId="0" borderId="0" xfId="1" applyFont="1" applyFill="1" applyBorder="1" applyAlignment="1">
      <alignment horizontal="center" vertical="center" wrapText="1"/>
    </xf>
    <xf numFmtId="2" fontId="15" fillId="0" borderId="0" xfId="0" applyNumberFormat="1" applyFont="1" applyFill="1" applyBorder="1" applyAlignment="1">
      <alignment horizontal="center" vertical="center" wrapText="1"/>
    </xf>
    <xf numFmtId="0" fontId="13" fillId="0" borderId="0" xfId="0" applyFont="1" applyAlignment="1">
      <alignment horizontal="left" vertical="center"/>
    </xf>
    <xf numFmtId="0" fontId="6" fillId="5" borderId="1" xfId="0" applyFont="1" applyFill="1" applyBorder="1" applyAlignment="1">
      <alignment horizontal="center" vertical="center"/>
    </xf>
    <xf numFmtId="9" fontId="10" fillId="3" borderId="1" xfId="0" applyNumberFormat="1" applyFont="1" applyFill="1" applyBorder="1" applyAlignment="1">
      <alignment horizontal="center" vertical="center" wrapText="1"/>
    </xf>
    <xf numFmtId="2" fontId="10" fillId="3" borderId="1" xfId="0" applyNumberFormat="1" applyFont="1" applyFill="1" applyBorder="1" applyAlignment="1">
      <alignment horizontal="center" vertical="center" wrapText="1"/>
    </xf>
    <xf numFmtId="9" fontId="16" fillId="3" borderId="1" xfId="0" applyNumberFormat="1" applyFont="1" applyFill="1" applyBorder="1" applyAlignment="1">
      <alignment horizontal="center" vertical="center" wrapText="1"/>
    </xf>
    <xf numFmtId="9" fontId="16" fillId="3" borderId="1" xfId="1" applyFont="1" applyFill="1" applyBorder="1" applyAlignment="1">
      <alignment horizontal="center" vertical="center" wrapText="1"/>
    </xf>
    <xf numFmtId="0" fontId="13" fillId="2" borderId="0"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0" xfId="0" applyFont="1" applyFill="1" applyBorder="1" applyAlignment="1">
      <alignment horizontal="right" vertical="center" wrapText="1"/>
    </xf>
    <xf numFmtId="0" fontId="23" fillId="0" borderId="0" xfId="0" applyFont="1" applyFill="1" applyBorder="1" applyAlignment="1">
      <alignment horizontal="right" vertical="center"/>
    </xf>
    <xf numFmtId="0" fontId="14" fillId="0" borderId="0" xfId="0" applyFont="1" applyAlignment="1">
      <alignment horizontal="center" vertical="center"/>
    </xf>
    <xf numFmtId="0" fontId="13" fillId="0" borderId="0" xfId="0" applyFont="1" applyBorder="1" applyAlignment="1">
      <alignment horizontal="center" vertical="center"/>
    </xf>
    <xf numFmtId="0" fontId="23" fillId="2" borderId="0"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5" xfId="0" applyFont="1" applyFill="1" applyBorder="1" applyAlignment="1">
      <alignment horizontal="center" vertical="center" wrapText="1"/>
    </xf>
    <xf numFmtId="0" fontId="9" fillId="5" borderId="14" xfId="0" applyFont="1" applyFill="1" applyBorder="1" applyAlignment="1">
      <alignment horizontal="center" vertical="center"/>
    </xf>
    <xf numFmtId="0" fontId="13" fillId="2" borderId="0" xfId="0" applyFont="1" applyFill="1" applyBorder="1" applyAlignment="1">
      <alignment horizontal="left" vertical="center"/>
    </xf>
    <xf numFmtId="0" fontId="9" fillId="5" borderId="33" xfId="0" applyFont="1" applyFill="1" applyBorder="1" applyAlignment="1">
      <alignment horizontal="center" vertical="center"/>
    </xf>
    <xf numFmtId="0" fontId="13" fillId="5" borderId="34"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40" xfId="0" applyFont="1" applyFill="1" applyBorder="1" applyAlignment="1">
      <alignment horizontal="center" vertical="center"/>
    </xf>
    <xf numFmtId="0" fontId="13" fillId="2" borderId="41" xfId="0" applyFont="1" applyFill="1" applyBorder="1" applyAlignment="1">
      <alignment horizontal="center" vertical="center"/>
    </xf>
    <xf numFmtId="0" fontId="9" fillId="5" borderId="11" xfId="0" applyFont="1" applyFill="1" applyBorder="1" applyAlignment="1">
      <alignment horizontal="center" vertical="center"/>
    </xf>
    <xf numFmtId="0" fontId="7" fillId="0" borderId="0" xfId="0" applyFont="1" applyAlignment="1">
      <alignment horizontal="left" vertical="center"/>
    </xf>
    <xf numFmtId="0" fontId="4" fillId="5" borderId="42" xfId="0" applyFont="1" applyFill="1" applyBorder="1" applyAlignment="1">
      <alignment horizontal="center" vertical="center"/>
    </xf>
    <xf numFmtId="0" fontId="4" fillId="5" borderId="43" xfId="0" applyFont="1" applyFill="1" applyBorder="1" applyAlignment="1">
      <alignment horizontal="center" vertical="center"/>
    </xf>
    <xf numFmtId="0" fontId="9" fillId="7" borderId="45" xfId="0" applyFont="1" applyFill="1" applyBorder="1" applyAlignment="1">
      <alignment horizontal="center" vertical="center" wrapText="1"/>
    </xf>
    <xf numFmtId="0" fontId="9" fillId="7" borderId="47" xfId="0" applyFont="1" applyFill="1" applyBorder="1" applyAlignment="1">
      <alignment horizontal="center" vertical="center" wrapText="1"/>
    </xf>
    <xf numFmtId="0" fontId="2" fillId="0" borderId="0" xfId="0" applyFont="1" applyAlignment="1">
      <alignment wrapText="1"/>
    </xf>
    <xf numFmtId="0" fontId="2" fillId="0" borderId="0" xfId="0" applyFont="1" applyBorder="1" applyAlignment="1">
      <alignment horizontal="center"/>
    </xf>
    <xf numFmtId="0" fontId="2" fillId="0" borderId="0" xfId="0" applyFont="1" applyBorder="1" applyAlignment="1"/>
    <xf numFmtId="0" fontId="9" fillId="0" borderId="0" xfId="0" applyFont="1" applyFill="1" applyBorder="1" applyAlignment="1">
      <alignment horizontal="center" vertical="center" wrapText="1"/>
    </xf>
    <xf numFmtId="0" fontId="9" fillId="5" borderId="43" xfId="0" applyFont="1" applyFill="1" applyBorder="1" applyAlignment="1">
      <alignment horizontal="center" vertical="center"/>
    </xf>
    <xf numFmtId="0" fontId="9" fillId="7" borderId="52" xfId="0" applyFont="1" applyFill="1" applyBorder="1" applyAlignment="1">
      <alignment horizontal="center" vertical="center"/>
    </xf>
    <xf numFmtId="0" fontId="13" fillId="0" borderId="46" xfId="0" applyFont="1" applyFill="1" applyBorder="1" applyAlignment="1">
      <alignment horizontal="center" vertical="center"/>
    </xf>
    <xf numFmtId="0" fontId="13" fillId="3" borderId="46" xfId="0" applyFont="1" applyFill="1" applyBorder="1" applyAlignment="1">
      <alignment horizontal="center" vertical="center"/>
    </xf>
    <xf numFmtId="0" fontId="13" fillId="3" borderId="49" xfId="0" applyFont="1" applyFill="1" applyBorder="1" applyAlignment="1">
      <alignment horizontal="center" vertical="center"/>
    </xf>
    <xf numFmtId="2" fontId="9" fillId="7" borderId="56" xfId="0" applyNumberFormat="1" applyFont="1" applyFill="1" applyBorder="1" applyAlignment="1">
      <alignment horizontal="center" vertical="center"/>
    </xf>
    <xf numFmtId="2" fontId="9" fillId="5" borderId="52" xfId="0" applyNumberFormat="1" applyFont="1" applyFill="1" applyBorder="1" applyAlignment="1">
      <alignment horizontal="center" vertical="center"/>
    </xf>
    <xf numFmtId="2" fontId="9" fillId="5" borderId="57" xfId="0" applyNumberFormat="1" applyFont="1" applyFill="1" applyBorder="1" applyAlignment="1">
      <alignment horizontal="center" vertical="center"/>
    </xf>
    <xf numFmtId="0" fontId="9" fillId="5" borderId="42" xfId="0" applyFont="1" applyFill="1" applyBorder="1" applyAlignment="1">
      <alignment horizontal="center" vertical="center"/>
    </xf>
    <xf numFmtId="0" fontId="9" fillId="5" borderId="43" xfId="0" applyFont="1" applyFill="1" applyBorder="1" applyAlignment="1">
      <alignment horizontal="center" vertical="center" wrapText="1"/>
    </xf>
    <xf numFmtId="0" fontId="9" fillId="5" borderId="44" xfId="0" applyFont="1" applyFill="1" applyBorder="1" applyAlignment="1">
      <alignment horizontal="center" vertical="center" wrapText="1"/>
    </xf>
    <xf numFmtId="0" fontId="14" fillId="3" borderId="52" xfId="0" applyFont="1" applyFill="1" applyBorder="1" applyAlignment="1">
      <alignment horizontal="center" vertical="center" wrapText="1"/>
    </xf>
    <xf numFmtId="2" fontId="13" fillId="0" borderId="46" xfId="0" applyNumberFormat="1" applyFont="1" applyBorder="1" applyAlignment="1">
      <alignment horizontal="center" vertical="center" wrapText="1"/>
    </xf>
    <xf numFmtId="0" fontId="14" fillId="3" borderId="57" xfId="0" applyFont="1" applyFill="1" applyBorder="1" applyAlignment="1">
      <alignment horizontal="center" vertical="center" wrapText="1"/>
    </xf>
    <xf numFmtId="2" fontId="13" fillId="0" borderId="58" xfId="0" applyNumberFormat="1" applyFont="1" applyBorder="1" applyAlignment="1">
      <alignment horizontal="center" vertical="center" wrapText="1"/>
    </xf>
    <xf numFmtId="2" fontId="13" fillId="0" borderId="59" xfId="0" applyNumberFormat="1" applyFont="1" applyBorder="1" applyAlignment="1">
      <alignment horizontal="center" vertical="center" wrapText="1"/>
    </xf>
    <xf numFmtId="0" fontId="2" fillId="6" borderId="42" xfId="0" applyFont="1" applyFill="1" applyBorder="1"/>
    <xf numFmtId="0" fontId="13" fillId="6" borderId="42" xfId="0" applyFont="1" applyFill="1" applyBorder="1" applyAlignment="1">
      <alignment horizontal="center" vertical="center"/>
    </xf>
    <xf numFmtId="0" fontId="13" fillId="6" borderId="54" xfId="0" applyFont="1" applyFill="1" applyBorder="1" applyAlignment="1">
      <alignment horizontal="center" vertical="center"/>
    </xf>
    <xf numFmtId="0" fontId="13" fillId="6" borderId="55" xfId="0" applyFont="1" applyFill="1" applyBorder="1" applyAlignment="1">
      <alignment horizontal="center" vertical="center"/>
    </xf>
    <xf numFmtId="0" fontId="13" fillId="9" borderId="46" xfId="0" applyFont="1" applyFill="1" applyBorder="1" applyAlignment="1">
      <alignment horizontal="center" vertical="center"/>
    </xf>
    <xf numFmtId="2" fontId="13" fillId="9" borderId="49" xfId="0" applyNumberFormat="1" applyFont="1" applyFill="1" applyBorder="1" applyAlignment="1">
      <alignment horizontal="center" vertical="center"/>
    </xf>
    <xf numFmtId="0" fontId="13" fillId="9" borderId="1" xfId="0" applyFont="1" applyFill="1" applyBorder="1" applyAlignment="1">
      <alignment horizontal="center" vertical="center"/>
    </xf>
    <xf numFmtId="9" fontId="13" fillId="9" borderId="1" xfId="1" applyFont="1" applyFill="1" applyBorder="1" applyAlignment="1">
      <alignment horizontal="center" vertical="center"/>
    </xf>
    <xf numFmtId="2" fontId="2" fillId="9" borderId="1" xfId="0" applyNumberFormat="1" applyFont="1" applyFill="1" applyBorder="1" applyAlignment="1">
      <alignment horizontal="center" vertical="center"/>
    </xf>
    <xf numFmtId="0" fontId="2" fillId="4" borderId="8" xfId="0" applyFont="1" applyFill="1" applyBorder="1" applyAlignment="1">
      <alignment horizontal="center" vertical="center"/>
    </xf>
    <xf numFmtId="0" fontId="4" fillId="5" borderId="60"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2" fillId="2" borderId="52" xfId="0" applyFont="1" applyFill="1" applyBorder="1" applyAlignment="1">
      <alignment horizontal="center" vertical="center"/>
    </xf>
    <xf numFmtId="2" fontId="2" fillId="9" borderId="46" xfId="0" applyNumberFormat="1" applyFont="1" applyFill="1" applyBorder="1" applyAlignment="1">
      <alignment horizontal="center" vertical="center"/>
    </xf>
    <xf numFmtId="0" fontId="2" fillId="2" borderId="57" xfId="0" applyFont="1" applyFill="1" applyBorder="1" applyAlignment="1">
      <alignment horizontal="center" vertical="center"/>
    </xf>
    <xf numFmtId="0" fontId="2" fillId="2" borderId="48" xfId="0" applyFont="1" applyFill="1" applyBorder="1" applyAlignment="1">
      <alignment horizontal="center" vertical="center"/>
    </xf>
    <xf numFmtId="0" fontId="2" fillId="4" borderId="48" xfId="0" applyFont="1" applyFill="1" applyBorder="1" applyAlignment="1">
      <alignment horizontal="center" vertical="center"/>
    </xf>
    <xf numFmtId="2" fontId="2" fillId="9" borderId="48" xfId="0" applyNumberFormat="1" applyFont="1" applyFill="1" applyBorder="1" applyAlignment="1">
      <alignment horizontal="center" vertical="center"/>
    </xf>
    <xf numFmtId="2" fontId="2" fillId="9" borderId="49" xfId="0" applyNumberFormat="1" applyFont="1" applyFill="1" applyBorder="1" applyAlignment="1">
      <alignment horizontal="center" vertical="center"/>
    </xf>
    <xf numFmtId="0" fontId="2" fillId="4" borderId="9" xfId="0" applyFont="1" applyFill="1" applyBorder="1" applyAlignment="1">
      <alignment horizontal="center"/>
    </xf>
    <xf numFmtId="0" fontId="4" fillId="5" borderId="60" xfId="0" applyFont="1" applyFill="1" applyBorder="1" applyAlignment="1">
      <alignment horizontal="center" wrapText="1"/>
    </xf>
    <xf numFmtId="0" fontId="2" fillId="0" borderId="61" xfId="0" applyFont="1" applyBorder="1" applyAlignment="1">
      <alignment wrapText="1"/>
    </xf>
    <xf numFmtId="0" fontId="2" fillId="0" borderId="61" xfId="0" applyFont="1" applyBorder="1" applyAlignment="1">
      <alignment horizontal="center" wrapText="1"/>
    </xf>
    <xf numFmtId="0" fontId="4" fillId="5" borderId="43" xfId="0" applyFont="1" applyFill="1" applyBorder="1" applyAlignment="1">
      <alignment horizontal="center" wrapText="1"/>
    </xf>
    <xf numFmtId="0" fontId="4" fillId="5" borderId="44" xfId="0" applyFont="1" applyFill="1" applyBorder="1" applyAlignment="1">
      <alignment horizontal="center" wrapText="1"/>
    </xf>
    <xf numFmtId="2" fontId="2" fillId="9" borderId="57" xfId="0" applyNumberFormat="1" applyFont="1" applyFill="1" applyBorder="1" applyAlignment="1">
      <alignment horizontal="center"/>
    </xf>
    <xf numFmtId="2" fontId="2" fillId="9" borderId="55" xfId="0" applyNumberFormat="1" applyFont="1" applyFill="1" applyBorder="1"/>
    <xf numFmtId="2" fontId="2" fillId="9" borderId="48" xfId="0" applyNumberFormat="1" applyFont="1" applyFill="1" applyBorder="1" applyAlignment="1">
      <alignment horizontal="center" vertical="center" wrapText="1"/>
    </xf>
    <xf numFmtId="2" fontId="4" fillId="9" borderId="62" xfId="0" applyNumberFormat="1" applyFont="1" applyFill="1" applyBorder="1" applyAlignment="1">
      <alignment horizontal="center"/>
    </xf>
    <xf numFmtId="2" fontId="2" fillId="9" borderId="48" xfId="0" applyNumberFormat="1" applyFont="1" applyFill="1" applyBorder="1" applyAlignment="1">
      <alignment horizontal="center"/>
    </xf>
    <xf numFmtId="2" fontId="2" fillId="9" borderId="55" xfId="0" applyNumberFormat="1" applyFont="1" applyFill="1" applyBorder="1" applyAlignment="1">
      <alignment horizontal="center"/>
    </xf>
    <xf numFmtId="2" fontId="2" fillId="9" borderId="58" xfId="0" applyNumberFormat="1" applyFont="1" applyFill="1" applyBorder="1" applyAlignment="1">
      <alignment horizontal="center" vertical="center" wrapText="1"/>
    </xf>
    <xf numFmtId="2" fontId="12" fillId="9" borderId="48" xfId="0" applyNumberFormat="1" applyFont="1" applyFill="1" applyBorder="1" applyAlignment="1">
      <alignment horizontal="center" vertical="center"/>
    </xf>
    <xf numFmtId="2" fontId="2" fillId="9" borderId="48" xfId="0" applyNumberFormat="1" applyFont="1" applyFill="1" applyBorder="1"/>
    <xf numFmtId="2" fontId="2" fillId="9" borderId="49" xfId="0" applyNumberFormat="1" applyFont="1" applyFill="1" applyBorder="1"/>
    <xf numFmtId="0" fontId="13" fillId="5" borderId="0" xfId="0" applyFont="1" applyFill="1" applyBorder="1" applyAlignment="1">
      <alignment horizontal="left" vertical="center"/>
    </xf>
    <xf numFmtId="0" fontId="13" fillId="0" borderId="0" xfId="0" applyFont="1" applyBorder="1" applyAlignment="1">
      <alignment horizontal="left" vertical="center"/>
    </xf>
    <xf numFmtId="0" fontId="25" fillId="5" borderId="26" xfId="0" applyFont="1" applyFill="1" applyBorder="1" applyAlignment="1">
      <alignment vertical="center"/>
    </xf>
    <xf numFmtId="0" fontId="25" fillId="5" borderId="20" xfId="0" applyFont="1" applyFill="1" applyBorder="1" applyAlignment="1">
      <alignment horizontal="left" vertical="center"/>
    </xf>
    <xf numFmtId="0" fontId="2" fillId="0" borderId="0" xfId="0" applyFont="1" applyAlignment="1">
      <alignment vertical="center"/>
    </xf>
    <xf numFmtId="0" fontId="4" fillId="5" borderId="1" xfId="0" applyFont="1" applyFill="1" applyBorder="1" applyAlignment="1">
      <alignment vertical="center"/>
    </xf>
    <xf numFmtId="0" fontId="2" fillId="0" borderId="1" xfId="0" applyFont="1" applyBorder="1" applyAlignment="1">
      <alignment horizontal="center" vertical="center"/>
    </xf>
    <xf numFmtId="2" fontId="2" fillId="4" borderId="1" xfId="0" applyNumberFormat="1" applyFont="1" applyFill="1" applyBorder="1" applyAlignment="1">
      <alignment vertical="center"/>
    </xf>
    <xf numFmtId="0" fontId="2" fillId="0" borderId="48" xfId="0" applyFont="1" applyBorder="1" applyAlignment="1">
      <alignment horizontal="center" vertical="center"/>
    </xf>
    <xf numFmtId="0" fontId="13" fillId="8" borderId="0" xfId="0" applyFont="1" applyFill="1" applyBorder="1" applyAlignment="1">
      <alignment horizontal="center" vertical="center"/>
    </xf>
    <xf numFmtId="0" fontId="13" fillId="8" borderId="0" xfId="0" applyFont="1" applyFill="1" applyBorder="1" applyAlignment="1">
      <alignment horizontal="left" vertical="center"/>
    </xf>
    <xf numFmtId="9" fontId="13" fillId="8" borderId="0" xfId="0" applyNumberFormat="1" applyFont="1" applyFill="1" applyBorder="1" applyAlignment="1">
      <alignment horizontal="center" vertical="center"/>
    </xf>
    <xf numFmtId="2" fontId="13" fillId="8" borderId="0" xfId="0" applyNumberFormat="1" applyFont="1" applyFill="1" applyBorder="1" applyAlignment="1">
      <alignment horizontal="center" vertical="center"/>
    </xf>
    <xf numFmtId="164" fontId="13" fillId="8" borderId="0" xfId="0" applyNumberFormat="1" applyFont="1" applyFill="1" applyBorder="1" applyAlignment="1">
      <alignment horizontal="center" vertical="center"/>
    </xf>
    <xf numFmtId="0" fontId="19" fillId="8" borderId="0" xfId="0" applyFont="1" applyFill="1" applyBorder="1" applyAlignment="1">
      <alignment horizontal="center" vertical="center"/>
    </xf>
    <xf numFmtId="0" fontId="13" fillId="8" borderId="42" xfId="0" applyFont="1" applyFill="1" applyBorder="1" applyAlignment="1">
      <alignment horizontal="center" vertical="center"/>
    </xf>
    <xf numFmtId="0" fontId="13" fillId="8" borderId="61" xfId="0" applyFont="1" applyFill="1" applyBorder="1" applyAlignment="1">
      <alignment horizontal="center" vertical="center"/>
    </xf>
    <xf numFmtId="0" fontId="13" fillId="8" borderId="61" xfId="0" applyFont="1" applyFill="1" applyBorder="1" applyAlignment="1">
      <alignment horizontal="left" vertical="center"/>
    </xf>
    <xf numFmtId="0" fontId="13" fillId="8" borderId="56" xfId="0" applyFont="1" applyFill="1" applyBorder="1" applyAlignment="1">
      <alignment horizontal="center" vertical="center"/>
    </xf>
    <xf numFmtId="0" fontId="13" fillId="8" borderId="66" xfId="0" applyFont="1" applyFill="1" applyBorder="1" applyAlignment="1">
      <alignment horizontal="center" vertical="center"/>
    </xf>
    <xf numFmtId="0" fontId="13" fillId="8" borderId="67" xfId="0" applyFont="1" applyFill="1" applyBorder="1" applyAlignment="1">
      <alignment horizontal="center" vertical="center"/>
    </xf>
    <xf numFmtId="0" fontId="26" fillId="8" borderId="67" xfId="0" applyFont="1" applyFill="1" applyBorder="1" applyAlignment="1">
      <alignment horizontal="right" vertical="center"/>
    </xf>
    <xf numFmtId="0" fontId="24" fillId="8" borderId="14" xfId="0" applyFont="1" applyFill="1" applyBorder="1" applyAlignment="1">
      <alignment horizontal="center" vertical="center" wrapText="1"/>
    </xf>
    <xf numFmtId="0" fontId="24" fillId="8" borderId="15" xfId="0" applyFont="1" applyFill="1" applyBorder="1" applyAlignment="1">
      <alignment horizontal="center" vertical="center" wrapText="1"/>
    </xf>
    <xf numFmtId="0" fontId="9" fillId="5" borderId="50" xfId="0" applyFont="1" applyFill="1" applyBorder="1" applyAlignment="1">
      <alignment horizontal="center" vertical="center"/>
    </xf>
    <xf numFmtId="2" fontId="18" fillId="9" borderId="8" xfId="0" applyNumberFormat="1" applyFont="1" applyFill="1" applyBorder="1" applyAlignment="1">
      <alignment horizontal="center" vertical="center"/>
    </xf>
    <xf numFmtId="0" fontId="18" fillId="9" borderId="8" xfId="0" applyFont="1" applyFill="1" applyBorder="1" applyAlignment="1">
      <alignment horizontal="center" vertical="center"/>
    </xf>
    <xf numFmtId="0" fontId="13" fillId="9" borderId="8" xfId="0" applyFont="1" applyFill="1" applyBorder="1" applyAlignment="1">
      <alignment horizontal="center" vertical="center"/>
    </xf>
    <xf numFmtId="0" fontId="9" fillId="7" borderId="57" xfId="0" applyFont="1" applyFill="1" applyBorder="1" applyAlignment="1">
      <alignment horizontal="center" vertical="center"/>
    </xf>
    <xf numFmtId="0" fontId="4" fillId="8" borderId="63" xfId="0" applyFont="1" applyFill="1" applyBorder="1" applyAlignment="1">
      <alignment horizontal="right" vertical="center"/>
    </xf>
    <xf numFmtId="0" fontId="4" fillId="8" borderId="10" xfId="0" applyFont="1" applyFill="1" applyBorder="1" applyAlignment="1">
      <alignment horizontal="right" vertical="center"/>
    </xf>
    <xf numFmtId="2" fontId="4" fillId="8" borderId="52" xfId="0" applyNumberFormat="1" applyFont="1" applyFill="1" applyBorder="1" applyAlignment="1">
      <alignment horizontal="center" vertical="center" wrapText="1"/>
    </xf>
    <xf numFmtId="2" fontId="4" fillId="8" borderId="1" xfId="0" applyNumberFormat="1" applyFont="1" applyFill="1" applyBorder="1" applyAlignment="1">
      <alignment horizontal="center" vertical="center" wrapText="1"/>
    </xf>
    <xf numFmtId="2" fontId="4" fillId="8" borderId="46" xfId="0" applyNumberFormat="1" applyFont="1" applyFill="1" applyBorder="1" applyAlignment="1">
      <alignment horizontal="center" vertical="center" wrapText="1"/>
    </xf>
    <xf numFmtId="0" fontId="4" fillId="8" borderId="64" xfId="0" applyFont="1" applyFill="1" applyBorder="1" applyAlignment="1">
      <alignment horizontal="right" vertical="center"/>
    </xf>
    <xf numFmtId="0" fontId="4" fillId="8" borderId="65" xfId="0" applyFont="1" applyFill="1" applyBorder="1" applyAlignment="1">
      <alignment horizontal="right" vertical="center"/>
    </xf>
    <xf numFmtId="0" fontId="4" fillId="0" borderId="0" xfId="0" applyFont="1" applyFill="1" applyBorder="1" applyAlignment="1">
      <alignment vertical="center"/>
    </xf>
    <xf numFmtId="0" fontId="2" fillId="0" borderId="0" xfId="0" applyFont="1" applyFill="1" applyBorder="1" applyAlignment="1">
      <alignment vertical="center" wrapText="1"/>
    </xf>
    <xf numFmtId="0" fontId="4" fillId="0" borderId="26" xfId="0" applyFont="1" applyFill="1" applyBorder="1" applyAlignment="1">
      <alignment vertical="center" wrapText="1"/>
    </xf>
    <xf numFmtId="0" fontId="13" fillId="5" borderId="42" xfId="0" applyFont="1" applyFill="1" applyBorder="1" applyAlignment="1">
      <alignment horizontal="center" vertical="center"/>
    </xf>
    <xf numFmtId="0" fontId="4" fillId="5" borderId="56" xfId="0" applyFont="1" applyFill="1" applyBorder="1" applyAlignment="1">
      <alignment vertical="center" wrapText="1"/>
    </xf>
    <xf numFmtId="0" fontId="13" fillId="0" borderId="66" xfId="0" applyFont="1" applyBorder="1" applyAlignment="1">
      <alignment horizontal="center" vertical="center"/>
    </xf>
    <xf numFmtId="0" fontId="13" fillId="2" borderId="67"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2" fontId="13" fillId="2" borderId="55" xfId="0" applyNumberFormat="1" applyFont="1" applyFill="1" applyBorder="1" applyAlignment="1">
      <alignment horizontal="center" vertical="center"/>
    </xf>
    <xf numFmtId="0" fontId="13" fillId="2" borderId="55" xfId="0" applyFont="1" applyFill="1" applyBorder="1" applyAlignment="1">
      <alignment horizontal="left" vertical="center"/>
    </xf>
    <xf numFmtId="0" fontId="14" fillId="2" borderId="55" xfId="0" applyFont="1" applyFill="1" applyBorder="1" applyAlignment="1">
      <alignment horizontal="center" vertical="center"/>
    </xf>
    <xf numFmtId="0" fontId="23" fillId="2" borderId="55" xfId="0" applyFont="1" applyFill="1" applyBorder="1" applyAlignment="1">
      <alignment horizontal="right" vertical="center" wrapText="1"/>
    </xf>
    <xf numFmtId="0" fontId="23" fillId="2" borderId="55" xfId="0" applyFont="1" applyFill="1" applyBorder="1" applyAlignment="1">
      <alignment horizontal="right" vertical="center"/>
    </xf>
    <xf numFmtId="0" fontId="23" fillId="2" borderId="55" xfId="0" applyFont="1" applyFill="1" applyBorder="1" applyAlignment="1">
      <alignment horizontal="center" vertical="center"/>
    </xf>
    <xf numFmtId="0" fontId="13" fillId="2" borderId="68" xfId="0" applyFont="1" applyFill="1" applyBorder="1" applyAlignment="1">
      <alignment horizontal="center" vertical="center"/>
    </xf>
    <xf numFmtId="0" fontId="13" fillId="5" borderId="72" xfId="0" applyFont="1" applyFill="1" applyBorder="1" applyAlignment="1">
      <alignment horizontal="center" vertical="center"/>
    </xf>
    <xf numFmtId="164" fontId="13" fillId="9" borderId="1" xfId="0" applyNumberFormat="1" applyFont="1" applyFill="1" applyBorder="1" applyAlignment="1">
      <alignment horizontal="center" vertical="center"/>
    </xf>
    <xf numFmtId="165" fontId="13" fillId="9" borderId="0" xfId="1" applyNumberFormat="1" applyFont="1" applyFill="1" applyBorder="1" applyAlignment="1">
      <alignment horizontal="center" vertical="center"/>
    </xf>
    <xf numFmtId="2" fontId="13" fillId="9" borderId="1" xfId="0" applyNumberFormat="1" applyFont="1" applyFill="1" applyBorder="1" applyAlignment="1">
      <alignment horizontal="center" vertical="center"/>
    </xf>
    <xf numFmtId="166" fontId="12" fillId="9" borderId="48" xfId="0" applyNumberFormat="1" applyFont="1" applyFill="1" applyBorder="1" applyAlignment="1">
      <alignment horizontal="center" vertical="center" wrapText="1"/>
    </xf>
    <xf numFmtId="0" fontId="4" fillId="5" borderId="43" xfId="0" applyFont="1" applyFill="1" applyBorder="1" applyAlignment="1">
      <alignment horizontal="center" vertical="center"/>
    </xf>
    <xf numFmtId="0" fontId="2" fillId="0" borderId="1" xfId="0" applyFont="1" applyBorder="1" applyAlignment="1">
      <alignment horizontal="center" vertical="center"/>
    </xf>
    <xf numFmtId="0" fontId="2" fillId="0" borderId="48" xfId="0" applyFont="1" applyBorder="1" applyAlignment="1">
      <alignment horizontal="center"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59" xfId="0" applyFont="1" applyBorder="1" applyAlignment="1">
      <alignment horizontal="center" vertical="center" wrapText="1"/>
    </xf>
    <xf numFmtId="0" fontId="4" fillId="5" borderId="50" xfId="0" applyFont="1" applyFill="1" applyBorder="1" applyAlignment="1">
      <alignment horizontal="center" vertical="center"/>
    </xf>
    <xf numFmtId="0" fontId="4" fillId="5" borderId="71" xfId="0" applyFont="1" applyFill="1" applyBorder="1" applyAlignment="1">
      <alignment horizontal="center" vertical="center"/>
    </xf>
    <xf numFmtId="0" fontId="4" fillId="5" borderId="51" xfId="0" applyFont="1" applyFill="1" applyBorder="1" applyAlignment="1">
      <alignment horizontal="center" vertical="center"/>
    </xf>
    <xf numFmtId="0" fontId="13" fillId="0" borderId="45" xfId="0" applyFont="1" applyBorder="1" applyAlignment="1">
      <alignment horizontal="center" vertical="center"/>
    </xf>
    <xf numFmtId="0" fontId="13" fillId="0" borderId="53" xfId="0" applyFont="1" applyBorder="1" applyAlignment="1">
      <alignment horizontal="center" vertical="center"/>
    </xf>
    <xf numFmtId="0" fontId="9" fillId="5" borderId="69" xfId="0" applyFont="1" applyFill="1" applyBorder="1" applyAlignment="1">
      <alignment horizontal="center" vertical="center"/>
    </xf>
    <xf numFmtId="0" fontId="9" fillId="5" borderId="51" xfId="0" applyFont="1" applyFill="1" applyBorder="1" applyAlignment="1">
      <alignment horizontal="center" vertical="center"/>
    </xf>
    <xf numFmtId="0" fontId="4" fillId="5" borderId="26" xfId="0" applyFont="1" applyFill="1" applyBorder="1" applyAlignment="1">
      <alignment horizontal="center" vertical="center" wrapText="1"/>
    </xf>
    <xf numFmtId="0" fontId="26" fillId="8" borderId="54" xfId="0" applyFont="1" applyFill="1" applyBorder="1" applyAlignment="1">
      <alignment horizontal="right" vertical="center" wrapText="1"/>
    </xf>
    <xf numFmtId="0" fontId="26" fillId="8" borderId="55" xfId="0" applyFont="1" applyFill="1" applyBorder="1" applyAlignment="1">
      <alignment horizontal="right" vertical="center" wrapText="1"/>
    </xf>
    <xf numFmtId="0" fontId="26" fillId="8" borderId="68" xfId="0" applyFont="1" applyFill="1" applyBorder="1" applyAlignment="1">
      <alignment horizontal="right" vertical="center" wrapText="1"/>
    </xf>
    <xf numFmtId="0" fontId="13" fillId="5" borderId="22" xfId="0" applyFont="1" applyFill="1" applyBorder="1" applyAlignment="1">
      <alignment horizontal="center" vertical="center"/>
    </xf>
    <xf numFmtId="0" fontId="13" fillId="5" borderId="23" xfId="0" applyFont="1" applyFill="1" applyBorder="1" applyAlignment="1">
      <alignment horizontal="center" vertical="center"/>
    </xf>
    <xf numFmtId="0" fontId="13" fillId="5" borderId="24" xfId="0" applyFont="1" applyFill="1" applyBorder="1" applyAlignment="1">
      <alignment horizontal="center" vertical="center"/>
    </xf>
    <xf numFmtId="0" fontId="13" fillId="5" borderId="25" xfId="0" applyFont="1" applyFill="1" applyBorder="1" applyAlignment="1">
      <alignment horizontal="center" vertical="center"/>
    </xf>
    <xf numFmtId="0" fontId="22" fillId="5" borderId="30" xfId="0" applyFont="1" applyFill="1" applyBorder="1" applyAlignment="1">
      <alignment horizontal="center" vertical="center" wrapText="1"/>
    </xf>
    <xf numFmtId="0" fontId="22" fillId="5" borderId="31" xfId="0" applyFont="1" applyFill="1" applyBorder="1" applyAlignment="1">
      <alignment horizontal="center" vertical="center" wrapText="1"/>
    </xf>
    <xf numFmtId="0" fontId="22" fillId="5" borderId="32"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22" fillId="5" borderId="18" xfId="0" applyFont="1" applyFill="1" applyBorder="1" applyAlignment="1">
      <alignment horizontal="center" vertical="center" wrapText="1"/>
    </xf>
    <xf numFmtId="0" fontId="22" fillId="5" borderId="13" xfId="0" applyFont="1" applyFill="1" applyBorder="1" applyAlignment="1">
      <alignment horizontal="center" vertical="center" wrapText="1"/>
    </xf>
    <xf numFmtId="0" fontId="19" fillId="8" borderId="14" xfId="0" applyFont="1" applyFill="1" applyBorder="1" applyAlignment="1">
      <alignment horizontal="center" vertical="center" wrapText="1"/>
    </xf>
    <xf numFmtId="0" fontId="19" fillId="8" borderId="16" xfId="0" applyFont="1" applyFill="1" applyBorder="1" applyAlignment="1">
      <alignment horizontal="center" vertical="center" wrapText="1"/>
    </xf>
    <xf numFmtId="0" fontId="9" fillId="5" borderId="11" xfId="0" applyFont="1" applyFill="1" applyBorder="1" applyAlignment="1">
      <alignment horizontal="center" vertical="center"/>
    </xf>
    <xf numFmtId="0" fontId="19" fillId="8" borderId="11" xfId="0" applyFont="1" applyFill="1" applyBorder="1" applyAlignment="1">
      <alignment horizontal="center" vertical="center" wrapText="1"/>
    </xf>
    <xf numFmtId="0" fontId="19" fillId="8" borderId="19" xfId="0" applyFont="1" applyFill="1" applyBorder="1" applyAlignment="1">
      <alignment horizontal="center" vertical="center" wrapText="1"/>
    </xf>
    <xf numFmtId="2" fontId="27" fillId="0" borderId="14" xfId="0" applyNumberFormat="1" applyFont="1" applyBorder="1" applyAlignment="1">
      <alignment horizontal="center" vertical="center"/>
    </xf>
    <xf numFmtId="2" fontId="27" fillId="0" borderId="16" xfId="0" applyNumberFormat="1" applyFont="1" applyBorder="1" applyAlignment="1">
      <alignment horizontal="center" vertical="center"/>
    </xf>
    <xf numFmtId="2" fontId="20" fillId="3" borderId="27" xfId="0" applyNumberFormat="1" applyFont="1" applyFill="1" applyBorder="1" applyAlignment="1">
      <alignment horizontal="center" vertical="center"/>
    </xf>
    <xf numFmtId="2" fontId="20" fillId="3" borderId="28" xfId="0" applyNumberFormat="1" applyFont="1" applyFill="1" applyBorder="1" applyAlignment="1">
      <alignment horizontal="center" vertical="center"/>
    </xf>
    <xf numFmtId="9" fontId="27" fillId="0" borderId="33" xfId="1" applyFont="1" applyBorder="1" applyAlignment="1">
      <alignment horizontal="center" vertical="center"/>
    </xf>
    <xf numFmtId="9" fontId="27" fillId="0" borderId="36" xfId="1" applyFont="1" applyBorder="1" applyAlignment="1">
      <alignment horizontal="center" vertical="center"/>
    </xf>
    <xf numFmtId="0" fontId="19" fillId="8" borderId="37" xfId="0" applyFont="1" applyFill="1" applyBorder="1" applyAlignment="1">
      <alignment horizontal="center" vertical="center" wrapText="1"/>
    </xf>
    <xf numFmtId="164" fontId="20" fillId="3" borderId="27" xfId="0" applyNumberFormat="1" applyFont="1" applyFill="1" applyBorder="1" applyAlignment="1">
      <alignment horizontal="center" vertical="center"/>
    </xf>
    <xf numFmtId="164" fontId="20" fillId="3" borderId="38" xfId="0" applyNumberFormat="1" applyFont="1" applyFill="1" applyBorder="1" applyAlignment="1">
      <alignment horizontal="center" vertical="center"/>
    </xf>
    <xf numFmtId="0" fontId="25" fillId="5" borderId="61" xfId="0" applyFont="1" applyFill="1" applyBorder="1" applyAlignment="1">
      <alignment horizontal="center" vertical="center"/>
    </xf>
    <xf numFmtId="0" fontId="4" fillId="5" borderId="61" xfId="0" applyFont="1" applyFill="1" applyBorder="1" applyAlignment="1">
      <alignment horizontal="center" vertical="center" wrapText="1"/>
    </xf>
    <xf numFmtId="0" fontId="19" fillId="8" borderId="15" xfId="0" applyFont="1" applyFill="1" applyBorder="1" applyAlignment="1">
      <alignment horizontal="center" vertical="center" wrapText="1"/>
    </xf>
    <xf numFmtId="0" fontId="19" fillId="8" borderId="17" xfId="0" applyFont="1" applyFill="1" applyBorder="1" applyAlignment="1">
      <alignment horizontal="center" vertical="center" wrapText="1"/>
    </xf>
    <xf numFmtId="0" fontId="22" fillId="5" borderId="20" xfId="0" applyFont="1" applyFill="1" applyBorder="1" applyAlignment="1">
      <alignment horizontal="center" vertical="center" wrapText="1"/>
    </xf>
    <xf numFmtId="0" fontId="22" fillId="5" borderId="21" xfId="0" applyFont="1" applyFill="1" applyBorder="1" applyAlignment="1">
      <alignment horizontal="center" vertical="center" wrapText="1"/>
    </xf>
  </cellXfs>
  <cellStyles count="2">
    <cellStyle name="Normal" xfId="0" builtinId="0"/>
    <cellStyle name="Percent" xfId="1" builtinId="5"/>
  </cellStyles>
  <dxfs count="10">
    <dxf>
      <fill>
        <patternFill>
          <bgColor theme="9" tint="0.59996337778862885"/>
        </patternFill>
      </fill>
    </dxf>
    <dxf>
      <fill>
        <patternFill>
          <bgColor rgb="FFFFFF99"/>
        </patternFill>
      </fill>
    </dxf>
    <dxf>
      <fill>
        <patternFill>
          <bgColor rgb="FFFFCCCC"/>
        </patternFill>
      </fill>
    </dxf>
    <dxf>
      <fill>
        <patternFill>
          <bgColor theme="9" tint="0.59996337778862885"/>
        </patternFill>
      </fill>
    </dxf>
    <dxf>
      <fill>
        <patternFill>
          <bgColor rgb="FFFFFF99"/>
        </patternFill>
      </fill>
    </dxf>
    <dxf>
      <fill>
        <patternFill>
          <bgColor rgb="FFFFCCCC"/>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FFCCCC"/>
      <color rgb="FFFFFF99"/>
      <color rgb="FFF8DED0"/>
      <color rgb="FFFFC8B7"/>
      <color rgb="FFFF7C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8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0816636224565497"/>
          <c:y val="0.18981481481481483"/>
          <c:w val="0.84861137971788603"/>
          <c:h val="0.66432431522982693"/>
        </c:manualLayout>
      </c:layout>
      <c:scatterChart>
        <c:scatterStyle val="lineMarker"/>
        <c:varyColors val="0"/>
        <c:ser>
          <c:idx val="0"/>
          <c:order val="0"/>
          <c:tx>
            <c:strRef>
              <c:f>OFFSET_CHART!$F$9</c:f>
              <c:strCache>
                <c:ptCount val="1"/>
                <c:pt idx="0">
                  <c:v>Staff (FTE) Ind. Variable vs Tickets Resolved (#/day) Dep. Variable</c:v>
                </c:pt>
              </c:strCache>
            </c:strRef>
          </c:tx>
          <c:spPr>
            <a:ln w="25400" cap="rnd">
              <a:noFill/>
              <a:round/>
            </a:ln>
            <a:effectLst>
              <a:outerShdw blurRad="57150" dist="19050" dir="5400000" algn="ctr" rotWithShape="0">
                <a:srgbClr val="000000">
                  <a:alpha val="63000"/>
                </a:srgbClr>
              </a:outerShdw>
            </a:effectLst>
          </c:spPr>
          <c:marker>
            <c:symbol val="circle"/>
            <c:size val="6"/>
            <c:spPr>
              <a:solidFill>
                <a:srgbClr val="C00000"/>
              </a:solidFill>
              <a:ln w="9525" cap="rnd">
                <a:solidFill>
                  <a:schemeClr val="accent1"/>
                </a:solidFill>
                <a:round/>
              </a:ln>
              <a:effectLst>
                <a:outerShdw blurRad="57150" dist="19050" dir="5400000" algn="ctr" rotWithShape="0">
                  <a:srgbClr val="000000">
                    <a:alpha val="63000"/>
                  </a:srgbClr>
                </a:outerShdw>
              </a:effectLst>
            </c:spPr>
          </c:marker>
          <c:trendline>
            <c:spPr>
              <a:ln w="19050" cap="rnd">
                <a:solidFill>
                  <a:schemeClr val="accent1"/>
                </a:solidFill>
                <a:prstDash val="sysDash"/>
              </a:ln>
              <a:effectLst/>
            </c:spPr>
            <c:trendlineType val="linear"/>
            <c:dispRSqr val="0"/>
            <c:dispEq val="0"/>
          </c:trendline>
          <c:trendline>
            <c:spPr>
              <a:ln w="19050" cap="rnd">
                <a:solidFill>
                  <a:schemeClr val="accent1"/>
                </a:solidFill>
                <a:prstDash val="sysDash"/>
              </a:ln>
              <a:effectLst/>
            </c:spPr>
            <c:trendlineType val="linear"/>
            <c:dispRSqr val="0"/>
            <c:dispEq val="0"/>
          </c:trendline>
          <c:trendline>
            <c:spPr>
              <a:ln w="44450" cap="rnd">
                <a:gradFill flip="none" rotWithShape="1">
                  <a:gsLst>
                    <a:gs pos="0">
                      <a:srgbClr val="FFCCCC"/>
                    </a:gs>
                    <a:gs pos="100000">
                      <a:srgbClr val="C00000">
                        <a:lumMod val="55000"/>
                        <a:lumOff val="45000"/>
                      </a:srgbClr>
                    </a:gs>
                  </a:gsLst>
                  <a:lin ang="0" scaled="1"/>
                  <a:tileRect/>
                </a:gradFill>
                <a:prstDash val="solid"/>
                <a:headEnd type="diamond"/>
                <a:tailEnd type="stealth"/>
              </a:ln>
              <a:effectLst/>
            </c:spPr>
            <c:trendlineType val="linear"/>
            <c:dispRSqr val="0"/>
            <c:dispEq val="0"/>
          </c:trendline>
          <c:xVal>
            <c:numRef>
              <c:f>OFFSET_CHART!$B$4:$B$1030</c:f>
              <c:numCache>
                <c:formatCode>General</c:formatCode>
                <c:ptCount val="1027"/>
                <c:pt idx="0">
                  <c:v>10</c:v>
                </c:pt>
                <c:pt idx="1">
                  <c:v>5</c:v>
                </c:pt>
                <c:pt idx="2">
                  <c:v>11</c:v>
                </c:pt>
                <c:pt idx="3">
                  <c:v>3</c:v>
                </c:pt>
                <c:pt idx="4">
                  <c:v>8</c:v>
                </c:pt>
                <c:pt idx="5">
                  <c:v>17</c:v>
                </c:pt>
                <c:pt idx="6">
                  <c:v>6</c:v>
                </c:pt>
                <c:pt idx="7">
                  <c:v>3</c:v>
                </c:pt>
                <c:pt idx="8">
                  <c:v>20</c:v>
                </c:pt>
                <c:pt idx="9">
                  <c:v>2</c:v>
                </c:pt>
                <c:pt idx="10">
                  <c:v>10</c:v>
                </c:pt>
                <c:pt idx="11">
                  <c:v>17</c:v>
                </c:pt>
                <c:pt idx="12">
                  <c:v>5</c:v>
                </c:pt>
                <c:pt idx="13">
                  <c:v>13</c:v>
                </c:pt>
                <c:pt idx="14">
                  <c:v>7</c:v>
                </c:pt>
                <c:pt idx="15">
                  <c:v>9</c:v>
                </c:pt>
                <c:pt idx="16">
                  <c:v>9</c:v>
                </c:pt>
                <c:pt idx="17">
                  <c:v>15</c:v>
                </c:pt>
                <c:pt idx="18">
                  <c:v>5</c:v>
                </c:pt>
                <c:pt idx="19">
                  <c:v>5</c:v>
                </c:pt>
                <c:pt idx="20">
                  <c:v>2</c:v>
                </c:pt>
                <c:pt idx="21">
                  <c:v>4</c:v>
                </c:pt>
                <c:pt idx="22">
                  <c:v>9</c:v>
                </c:pt>
                <c:pt idx="23">
                  <c:v>15</c:v>
                </c:pt>
                <c:pt idx="24">
                  <c:v>17</c:v>
                </c:pt>
                <c:pt idx="25">
                  <c:v>3</c:v>
                </c:pt>
                <c:pt idx="26">
                  <c:v>8</c:v>
                </c:pt>
                <c:pt idx="27">
                  <c:v>17</c:v>
                </c:pt>
                <c:pt idx="28">
                  <c:v>6</c:v>
                </c:pt>
                <c:pt idx="29">
                  <c:v>3</c:v>
                </c:pt>
                <c:pt idx="30">
                  <c:v>20</c:v>
                </c:pt>
                <c:pt idx="31">
                  <c:v>2</c:v>
                </c:pt>
                <c:pt idx="32">
                  <c:v>10</c:v>
                </c:pt>
                <c:pt idx="33">
                  <c:v>17</c:v>
                </c:pt>
                <c:pt idx="34">
                  <c:v>5</c:v>
                </c:pt>
                <c:pt idx="35">
                  <c:v>13</c:v>
                </c:pt>
                <c:pt idx="36">
                  <c:v>7</c:v>
                </c:pt>
                <c:pt idx="37">
                  <c:v>9</c:v>
                </c:pt>
                <c:pt idx="38">
                  <c:v>9</c:v>
                </c:pt>
                <c:pt idx="39">
                  <c:v>15</c:v>
                </c:pt>
                <c:pt idx="40">
                  <c:v>5</c:v>
                </c:pt>
                <c:pt idx="41">
                  <c:v>5</c:v>
                </c:pt>
                <c:pt idx="42">
                  <c:v>2</c:v>
                </c:pt>
                <c:pt idx="43">
                  <c:v>4</c:v>
                </c:pt>
                <c:pt idx="44">
                  <c:v>9</c:v>
                </c:pt>
                <c:pt idx="45">
                  <c:v>15</c:v>
                </c:pt>
                <c:pt idx="46">
                  <c:v>17</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numCache>
            </c:numRef>
          </c:xVal>
          <c:yVal>
            <c:numRef>
              <c:f>OFFSET_CHART!$C$4:$C$1030</c:f>
              <c:numCache>
                <c:formatCode>General</c:formatCode>
                <c:ptCount val="1027"/>
                <c:pt idx="0">
                  <c:v>20</c:v>
                </c:pt>
                <c:pt idx="1">
                  <c:v>10</c:v>
                </c:pt>
                <c:pt idx="2">
                  <c:v>10</c:v>
                </c:pt>
                <c:pt idx="3">
                  <c:v>5</c:v>
                </c:pt>
                <c:pt idx="4">
                  <c:v>15</c:v>
                </c:pt>
                <c:pt idx="5">
                  <c:v>40</c:v>
                </c:pt>
                <c:pt idx="6">
                  <c:v>13</c:v>
                </c:pt>
                <c:pt idx="7">
                  <c:v>8</c:v>
                </c:pt>
                <c:pt idx="8">
                  <c:v>50</c:v>
                </c:pt>
                <c:pt idx="9">
                  <c:v>5</c:v>
                </c:pt>
                <c:pt idx="10">
                  <c:v>20</c:v>
                </c:pt>
                <c:pt idx="11">
                  <c:v>30</c:v>
                </c:pt>
                <c:pt idx="12">
                  <c:v>9</c:v>
                </c:pt>
                <c:pt idx="13">
                  <c:v>26</c:v>
                </c:pt>
                <c:pt idx="14">
                  <c:v>15</c:v>
                </c:pt>
                <c:pt idx="15">
                  <c:v>20</c:v>
                </c:pt>
                <c:pt idx="16">
                  <c:v>21</c:v>
                </c:pt>
                <c:pt idx="17">
                  <c:v>30</c:v>
                </c:pt>
                <c:pt idx="18">
                  <c:v>10</c:v>
                </c:pt>
                <c:pt idx="19">
                  <c:v>10</c:v>
                </c:pt>
                <c:pt idx="20">
                  <c:v>4</c:v>
                </c:pt>
                <c:pt idx="21">
                  <c:v>6</c:v>
                </c:pt>
                <c:pt idx="22">
                  <c:v>18</c:v>
                </c:pt>
                <c:pt idx="23">
                  <c:v>25</c:v>
                </c:pt>
                <c:pt idx="24">
                  <c:v>40</c:v>
                </c:pt>
                <c:pt idx="25">
                  <c:v>5</c:v>
                </c:pt>
                <c:pt idx="26">
                  <c:v>15</c:v>
                </c:pt>
                <c:pt idx="27">
                  <c:v>40</c:v>
                </c:pt>
                <c:pt idx="28">
                  <c:v>13</c:v>
                </c:pt>
                <c:pt idx="29">
                  <c:v>8</c:v>
                </c:pt>
                <c:pt idx="30">
                  <c:v>50</c:v>
                </c:pt>
                <c:pt idx="31">
                  <c:v>5</c:v>
                </c:pt>
                <c:pt idx="32">
                  <c:v>20</c:v>
                </c:pt>
                <c:pt idx="33">
                  <c:v>30</c:v>
                </c:pt>
                <c:pt idx="34">
                  <c:v>9</c:v>
                </c:pt>
                <c:pt idx="35">
                  <c:v>26</c:v>
                </c:pt>
                <c:pt idx="36">
                  <c:v>15</c:v>
                </c:pt>
                <c:pt idx="37">
                  <c:v>20</c:v>
                </c:pt>
                <c:pt idx="38">
                  <c:v>21</c:v>
                </c:pt>
                <c:pt idx="39">
                  <c:v>30</c:v>
                </c:pt>
                <c:pt idx="40">
                  <c:v>10</c:v>
                </c:pt>
                <c:pt idx="41">
                  <c:v>10</c:v>
                </c:pt>
                <c:pt idx="42">
                  <c:v>4</c:v>
                </c:pt>
                <c:pt idx="43">
                  <c:v>6</c:v>
                </c:pt>
                <c:pt idx="44">
                  <c:v>18</c:v>
                </c:pt>
                <c:pt idx="45">
                  <c:v>25</c:v>
                </c:pt>
                <c:pt idx="46">
                  <c:v>40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pt idx="760">
                  <c:v>0</c:v>
                </c:pt>
                <c:pt idx="761">
                  <c:v>0</c:v>
                </c:pt>
                <c:pt idx="762">
                  <c:v>0</c:v>
                </c:pt>
                <c:pt idx="763">
                  <c:v>0</c:v>
                </c:pt>
                <c:pt idx="764">
                  <c:v>0</c:v>
                </c:pt>
                <c:pt idx="765">
                  <c:v>0</c:v>
                </c:pt>
                <c:pt idx="766">
                  <c:v>0</c:v>
                </c:pt>
                <c:pt idx="767">
                  <c:v>0</c:v>
                </c:pt>
                <c:pt idx="768">
                  <c:v>0</c:v>
                </c:pt>
                <c:pt idx="769">
                  <c:v>0</c:v>
                </c:pt>
                <c:pt idx="770">
                  <c:v>0</c:v>
                </c:pt>
                <c:pt idx="771">
                  <c:v>0</c:v>
                </c:pt>
                <c:pt idx="772">
                  <c:v>0</c:v>
                </c:pt>
                <c:pt idx="773">
                  <c:v>0</c:v>
                </c:pt>
                <c:pt idx="774">
                  <c:v>0</c:v>
                </c:pt>
                <c:pt idx="775">
                  <c:v>0</c:v>
                </c:pt>
                <c:pt idx="776">
                  <c:v>0</c:v>
                </c:pt>
                <c:pt idx="777">
                  <c:v>0</c:v>
                </c:pt>
                <c:pt idx="778">
                  <c:v>0</c:v>
                </c:pt>
                <c:pt idx="779">
                  <c:v>0</c:v>
                </c:pt>
                <c:pt idx="780">
                  <c:v>0</c:v>
                </c:pt>
                <c:pt idx="781">
                  <c:v>0</c:v>
                </c:pt>
                <c:pt idx="782">
                  <c:v>0</c:v>
                </c:pt>
                <c:pt idx="783">
                  <c:v>0</c:v>
                </c:pt>
                <c:pt idx="784">
                  <c:v>0</c:v>
                </c:pt>
                <c:pt idx="785">
                  <c:v>0</c:v>
                </c:pt>
                <c:pt idx="786">
                  <c:v>0</c:v>
                </c:pt>
                <c:pt idx="787">
                  <c:v>0</c:v>
                </c:pt>
                <c:pt idx="788">
                  <c:v>0</c:v>
                </c:pt>
                <c:pt idx="789">
                  <c:v>0</c:v>
                </c:pt>
                <c:pt idx="790">
                  <c:v>0</c:v>
                </c:pt>
                <c:pt idx="791">
                  <c:v>0</c:v>
                </c:pt>
                <c:pt idx="792">
                  <c:v>0</c:v>
                </c:pt>
                <c:pt idx="793">
                  <c:v>0</c:v>
                </c:pt>
                <c:pt idx="794">
                  <c:v>0</c:v>
                </c:pt>
                <c:pt idx="795">
                  <c:v>0</c:v>
                </c:pt>
                <c:pt idx="796">
                  <c:v>0</c:v>
                </c:pt>
                <c:pt idx="797">
                  <c:v>0</c:v>
                </c:pt>
                <c:pt idx="798">
                  <c:v>0</c:v>
                </c:pt>
                <c:pt idx="799">
                  <c:v>0</c:v>
                </c:pt>
                <c:pt idx="800">
                  <c:v>0</c:v>
                </c:pt>
                <c:pt idx="801">
                  <c:v>0</c:v>
                </c:pt>
                <c:pt idx="802">
                  <c:v>0</c:v>
                </c:pt>
                <c:pt idx="803">
                  <c:v>0</c:v>
                </c:pt>
                <c:pt idx="804">
                  <c:v>0</c:v>
                </c:pt>
                <c:pt idx="805">
                  <c:v>0</c:v>
                </c:pt>
                <c:pt idx="806">
                  <c:v>0</c:v>
                </c:pt>
                <c:pt idx="807">
                  <c:v>0</c:v>
                </c:pt>
                <c:pt idx="808">
                  <c:v>0</c:v>
                </c:pt>
                <c:pt idx="809">
                  <c:v>0</c:v>
                </c:pt>
                <c:pt idx="810">
                  <c:v>0</c:v>
                </c:pt>
                <c:pt idx="811">
                  <c:v>0</c:v>
                </c:pt>
                <c:pt idx="812">
                  <c:v>0</c:v>
                </c:pt>
                <c:pt idx="813">
                  <c:v>0</c:v>
                </c:pt>
                <c:pt idx="814">
                  <c:v>0</c:v>
                </c:pt>
                <c:pt idx="815">
                  <c:v>0</c:v>
                </c:pt>
                <c:pt idx="816">
                  <c:v>0</c:v>
                </c:pt>
                <c:pt idx="817">
                  <c:v>0</c:v>
                </c:pt>
                <c:pt idx="818">
                  <c:v>0</c:v>
                </c:pt>
                <c:pt idx="819">
                  <c:v>0</c:v>
                </c:pt>
                <c:pt idx="820">
                  <c:v>0</c:v>
                </c:pt>
                <c:pt idx="821">
                  <c:v>0</c:v>
                </c:pt>
                <c:pt idx="822">
                  <c:v>0</c:v>
                </c:pt>
                <c:pt idx="823">
                  <c:v>0</c:v>
                </c:pt>
                <c:pt idx="824">
                  <c:v>0</c:v>
                </c:pt>
                <c:pt idx="825">
                  <c:v>0</c:v>
                </c:pt>
                <c:pt idx="826">
                  <c:v>0</c:v>
                </c:pt>
                <c:pt idx="827">
                  <c:v>0</c:v>
                </c:pt>
                <c:pt idx="828">
                  <c:v>0</c:v>
                </c:pt>
                <c:pt idx="829">
                  <c:v>0</c:v>
                </c:pt>
                <c:pt idx="830">
                  <c:v>0</c:v>
                </c:pt>
                <c:pt idx="831">
                  <c:v>0</c:v>
                </c:pt>
                <c:pt idx="832">
                  <c:v>0</c:v>
                </c:pt>
                <c:pt idx="833">
                  <c:v>0</c:v>
                </c:pt>
                <c:pt idx="834">
                  <c:v>0</c:v>
                </c:pt>
                <c:pt idx="835">
                  <c:v>0</c:v>
                </c:pt>
                <c:pt idx="836">
                  <c:v>0</c:v>
                </c:pt>
                <c:pt idx="837">
                  <c:v>0</c:v>
                </c:pt>
                <c:pt idx="838">
                  <c:v>0</c:v>
                </c:pt>
                <c:pt idx="839">
                  <c:v>0</c:v>
                </c:pt>
                <c:pt idx="840">
                  <c:v>0</c:v>
                </c:pt>
                <c:pt idx="841">
                  <c:v>0</c:v>
                </c:pt>
                <c:pt idx="842">
                  <c:v>0</c:v>
                </c:pt>
                <c:pt idx="843">
                  <c:v>0</c:v>
                </c:pt>
                <c:pt idx="844">
                  <c:v>0</c:v>
                </c:pt>
                <c:pt idx="845">
                  <c:v>0</c:v>
                </c:pt>
                <c:pt idx="846">
                  <c:v>0</c:v>
                </c:pt>
                <c:pt idx="847">
                  <c:v>0</c:v>
                </c:pt>
                <c:pt idx="848">
                  <c:v>0</c:v>
                </c:pt>
                <c:pt idx="849">
                  <c:v>0</c:v>
                </c:pt>
                <c:pt idx="850">
                  <c:v>0</c:v>
                </c:pt>
                <c:pt idx="851">
                  <c:v>0</c:v>
                </c:pt>
                <c:pt idx="852">
                  <c:v>0</c:v>
                </c:pt>
                <c:pt idx="853">
                  <c:v>0</c:v>
                </c:pt>
                <c:pt idx="854">
                  <c:v>0</c:v>
                </c:pt>
                <c:pt idx="855">
                  <c:v>0</c:v>
                </c:pt>
                <c:pt idx="856">
                  <c:v>0</c:v>
                </c:pt>
                <c:pt idx="857">
                  <c:v>0</c:v>
                </c:pt>
                <c:pt idx="858">
                  <c:v>0</c:v>
                </c:pt>
                <c:pt idx="859">
                  <c:v>0</c:v>
                </c:pt>
                <c:pt idx="860">
                  <c:v>0</c:v>
                </c:pt>
                <c:pt idx="861">
                  <c:v>0</c:v>
                </c:pt>
                <c:pt idx="862">
                  <c:v>0</c:v>
                </c:pt>
                <c:pt idx="863">
                  <c:v>0</c:v>
                </c:pt>
                <c:pt idx="864">
                  <c:v>0</c:v>
                </c:pt>
                <c:pt idx="865">
                  <c:v>0</c:v>
                </c:pt>
                <c:pt idx="866">
                  <c:v>0</c:v>
                </c:pt>
                <c:pt idx="867">
                  <c:v>0</c:v>
                </c:pt>
                <c:pt idx="868">
                  <c:v>0</c:v>
                </c:pt>
                <c:pt idx="869">
                  <c:v>0</c:v>
                </c:pt>
                <c:pt idx="870">
                  <c:v>0</c:v>
                </c:pt>
                <c:pt idx="871">
                  <c:v>0</c:v>
                </c:pt>
                <c:pt idx="872">
                  <c:v>0</c:v>
                </c:pt>
                <c:pt idx="873">
                  <c:v>0</c:v>
                </c:pt>
                <c:pt idx="874">
                  <c:v>0</c:v>
                </c:pt>
                <c:pt idx="875">
                  <c:v>0</c:v>
                </c:pt>
                <c:pt idx="876">
                  <c:v>0</c:v>
                </c:pt>
                <c:pt idx="877">
                  <c:v>0</c:v>
                </c:pt>
                <c:pt idx="878">
                  <c:v>0</c:v>
                </c:pt>
                <c:pt idx="879">
                  <c:v>0</c:v>
                </c:pt>
                <c:pt idx="880">
                  <c:v>0</c:v>
                </c:pt>
                <c:pt idx="881">
                  <c:v>0</c:v>
                </c:pt>
                <c:pt idx="882">
                  <c:v>0</c:v>
                </c:pt>
                <c:pt idx="883">
                  <c:v>0</c:v>
                </c:pt>
                <c:pt idx="884">
                  <c:v>0</c:v>
                </c:pt>
                <c:pt idx="885">
                  <c:v>0</c:v>
                </c:pt>
                <c:pt idx="886">
                  <c:v>0</c:v>
                </c:pt>
                <c:pt idx="887">
                  <c:v>0</c:v>
                </c:pt>
                <c:pt idx="888">
                  <c:v>0</c:v>
                </c:pt>
                <c:pt idx="889">
                  <c:v>0</c:v>
                </c:pt>
                <c:pt idx="890">
                  <c:v>0</c:v>
                </c:pt>
                <c:pt idx="891">
                  <c:v>0</c:v>
                </c:pt>
                <c:pt idx="892">
                  <c:v>0</c:v>
                </c:pt>
                <c:pt idx="893">
                  <c:v>0</c:v>
                </c:pt>
                <c:pt idx="894">
                  <c:v>0</c:v>
                </c:pt>
                <c:pt idx="895">
                  <c:v>0</c:v>
                </c:pt>
                <c:pt idx="896">
                  <c:v>0</c:v>
                </c:pt>
                <c:pt idx="897">
                  <c:v>0</c:v>
                </c:pt>
                <c:pt idx="898">
                  <c:v>0</c:v>
                </c:pt>
                <c:pt idx="899">
                  <c:v>0</c:v>
                </c:pt>
                <c:pt idx="900">
                  <c:v>0</c:v>
                </c:pt>
                <c:pt idx="901">
                  <c:v>0</c:v>
                </c:pt>
                <c:pt idx="902">
                  <c:v>0</c:v>
                </c:pt>
                <c:pt idx="903">
                  <c:v>0</c:v>
                </c:pt>
                <c:pt idx="904">
                  <c:v>0</c:v>
                </c:pt>
                <c:pt idx="905">
                  <c:v>0</c:v>
                </c:pt>
                <c:pt idx="906">
                  <c:v>0</c:v>
                </c:pt>
                <c:pt idx="907">
                  <c:v>0</c:v>
                </c:pt>
                <c:pt idx="908">
                  <c:v>0</c:v>
                </c:pt>
                <c:pt idx="909">
                  <c:v>0</c:v>
                </c:pt>
                <c:pt idx="910">
                  <c:v>0</c:v>
                </c:pt>
                <c:pt idx="911">
                  <c:v>0</c:v>
                </c:pt>
                <c:pt idx="912">
                  <c:v>0</c:v>
                </c:pt>
                <c:pt idx="913">
                  <c:v>0</c:v>
                </c:pt>
                <c:pt idx="914">
                  <c:v>0</c:v>
                </c:pt>
                <c:pt idx="915">
                  <c:v>0</c:v>
                </c:pt>
                <c:pt idx="916">
                  <c:v>0</c:v>
                </c:pt>
                <c:pt idx="917">
                  <c:v>0</c:v>
                </c:pt>
                <c:pt idx="918">
                  <c:v>0</c:v>
                </c:pt>
                <c:pt idx="919">
                  <c:v>0</c:v>
                </c:pt>
                <c:pt idx="920">
                  <c:v>0</c:v>
                </c:pt>
                <c:pt idx="921">
                  <c:v>0</c:v>
                </c:pt>
                <c:pt idx="922">
                  <c:v>0</c:v>
                </c:pt>
                <c:pt idx="923">
                  <c:v>0</c:v>
                </c:pt>
                <c:pt idx="924">
                  <c:v>0</c:v>
                </c:pt>
                <c:pt idx="925">
                  <c:v>0</c:v>
                </c:pt>
                <c:pt idx="926">
                  <c:v>0</c:v>
                </c:pt>
                <c:pt idx="927">
                  <c:v>0</c:v>
                </c:pt>
                <c:pt idx="928">
                  <c:v>0</c:v>
                </c:pt>
                <c:pt idx="929">
                  <c:v>0</c:v>
                </c:pt>
                <c:pt idx="930">
                  <c:v>0</c:v>
                </c:pt>
                <c:pt idx="931">
                  <c:v>0</c:v>
                </c:pt>
                <c:pt idx="932">
                  <c:v>0</c:v>
                </c:pt>
                <c:pt idx="933">
                  <c:v>0</c:v>
                </c:pt>
                <c:pt idx="934">
                  <c:v>0</c:v>
                </c:pt>
                <c:pt idx="935">
                  <c:v>0</c:v>
                </c:pt>
                <c:pt idx="936">
                  <c:v>0</c:v>
                </c:pt>
                <c:pt idx="937">
                  <c:v>0</c:v>
                </c:pt>
                <c:pt idx="938">
                  <c:v>0</c:v>
                </c:pt>
                <c:pt idx="939">
                  <c:v>0</c:v>
                </c:pt>
                <c:pt idx="940">
                  <c:v>0</c:v>
                </c:pt>
                <c:pt idx="941">
                  <c:v>0</c:v>
                </c:pt>
                <c:pt idx="942">
                  <c:v>0</c:v>
                </c:pt>
                <c:pt idx="943">
                  <c:v>0</c:v>
                </c:pt>
                <c:pt idx="944">
                  <c:v>0</c:v>
                </c:pt>
                <c:pt idx="945">
                  <c:v>0</c:v>
                </c:pt>
                <c:pt idx="946">
                  <c:v>0</c:v>
                </c:pt>
                <c:pt idx="947">
                  <c:v>0</c:v>
                </c:pt>
                <c:pt idx="948">
                  <c:v>0</c:v>
                </c:pt>
                <c:pt idx="949">
                  <c:v>0</c:v>
                </c:pt>
                <c:pt idx="950">
                  <c:v>0</c:v>
                </c:pt>
                <c:pt idx="951">
                  <c:v>0</c:v>
                </c:pt>
                <c:pt idx="952">
                  <c:v>0</c:v>
                </c:pt>
                <c:pt idx="953">
                  <c:v>0</c:v>
                </c:pt>
                <c:pt idx="954">
                  <c:v>0</c:v>
                </c:pt>
                <c:pt idx="955">
                  <c:v>0</c:v>
                </c:pt>
                <c:pt idx="956">
                  <c:v>0</c:v>
                </c:pt>
                <c:pt idx="957">
                  <c:v>0</c:v>
                </c:pt>
                <c:pt idx="958">
                  <c:v>0</c:v>
                </c:pt>
                <c:pt idx="959">
                  <c:v>0</c:v>
                </c:pt>
                <c:pt idx="960">
                  <c:v>0</c:v>
                </c:pt>
                <c:pt idx="961">
                  <c:v>0</c:v>
                </c:pt>
                <c:pt idx="962">
                  <c:v>0</c:v>
                </c:pt>
                <c:pt idx="963">
                  <c:v>0</c:v>
                </c:pt>
                <c:pt idx="964">
                  <c:v>0</c:v>
                </c:pt>
                <c:pt idx="965">
                  <c:v>0</c:v>
                </c:pt>
                <c:pt idx="966">
                  <c:v>0</c:v>
                </c:pt>
                <c:pt idx="967">
                  <c:v>0</c:v>
                </c:pt>
                <c:pt idx="968">
                  <c:v>0</c:v>
                </c:pt>
                <c:pt idx="969">
                  <c:v>0</c:v>
                </c:pt>
                <c:pt idx="970">
                  <c:v>0</c:v>
                </c:pt>
                <c:pt idx="971">
                  <c:v>0</c:v>
                </c:pt>
                <c:pt idx="972">
                  <c:v>0</c:v>
                </c:pt>
                <c:pt idx="973">
                  <c:v>0</c:v>
                </c:pt>
                <c:pt idx="974">
                  <c:v>0</c:v>
                </c:pt>
                <c:pt idx="975">
                  <c:v>0</c:v>
                </c:pt>
                <c:pt idx="976">
                  <c:v>0</c:v>
                </c:pt>
                <c:pt idx="977">
                  <c:v>0</c:v>
                </c:pt>
                <c:pt idx="978">
                  <c:v>0</c:v>
                </c:pt>
                <c:pt idx="979">
                  <c:v>0</c:v>
                </c:pt>
                <c:pt idx="980">
                  <c:v>0</c:v>
                </c:pt>
                <c:pt idx="981">
                  <c:v>0</c:v>
                </c:pt>
                <c:pt idx="982">
                  <c:v>0</c:v>
                </c:pt>
                <c:pt idx="983">
                  <c:v>0</c:v>
                </c:pt>
                <c:pt idx="984">
                  <c:v>0</c:v>
                </c:pt>
                <c:pt idx="985">
                  <c:v>0</c:v>
                </c:pt>
                <c:pt idx="986">
                  <c:v>0</c:v>
                </c:pt>
                <c:pt idx="987">
                  <c:v>0</c:v>
                </c:pt>
                <c:pt idx="988">
                  <c:v>0</c:v>
                </c:pt>
                <c:pt idx="989">
                  <c:v>0</c:v>
                </c:pt>
                <c:pt idx="990">
                  <c:v>0</c:v>
                </c:pt>
                <c:pt idx="991">
                  <c:v>0</c:v>
                </c:pt>
                <c:pt idx="992">
                  <c:v>0</c:v>
                </c:pt>
                <c:pt idx="993">
                  <c:v>0</c:v>
                </c:pt>
                <c:pt idx="994">
                  <c:v>0</c:v>
                </c:pt>
                <c:pt idx="995">
                  <c:v>0</c:v>
                </c:pt>
                <c:pt idx="996">
                  <c:v>0</c:v>
                </c:pt>
                <c:pt idx="997">
                  <c:v>0</c:v>
                </c:pt>
                <c:pt idx="998">
                  <c:v>0</c:v>
                </c:pt>
                <c:pt idx="999">
                  <c:v>0</c:v>
                </c:pt>
                <c:pt idx="1000">
                  <c:v>0</c:v>
                </c:pt>
                <c:pt idx="1001">
                  <c:v>0</c:v>
                </c:pt>
                <c:pt idx="1002">
                  <c:v>0</c:v>
                </c:pt>
                <c:pt idx="1003">
                  <c:v>0</c:v>
                </c:pt>
                <c:pt idx="1004">
                  <c:v>0</c:v>
                </c:pt>
                <c:pt idx="1005">
                  <c:v>0</c:v>
                </c:pt>
                <c:pt idx="1006">
                  <c:v>0</c:v>
                </c:pt>
                <c:pt idx="1007">
                  <c:v>0</c:v>
                </c:pt>
                <c:pt idx="1008">
                  <c:v>0</c:v>
                </c:pt>
                <c:pt idx="1009">
                  <c:v>0</c:v>
                </c:pt>
                <c:pt idx="1010">
                  <c:v>0</c:v>
                </c:pt>
                <c:pt idx="1011">
                  <c:v>0</c:v>
                </c:pt>
                <c:pt idx="1012">
                  <c:v>0</c:v>
                </c:pt>
                <c:pt idx="1013">
                  <c:v>0</c:v>
                </c:pt>
                <c:pt idx="1014">
                  <c:v>0</c:v>
                </c:pt>
                <c:pt idx="1015">
                  <c:v>0</c:v>
                </c:pt>
                <c:pt idx="1016">
                  <c:v>0</c:v>
                </c:pt>
                <c:pt idx="1017">
                  <c:v>0</c:v>
                </c:pt>
                <c:pt idx="1018">
                  <c:v>0</c:v>
                </c:pt>
                <c:pt idx="1019">
                  <c:v>0</c:v>
                </c:pt>
                <c:pt idx="1020">
                  <c:v>0</c:v>
                </c:pt>
                <c:pt idx="1021">
                  <c:v>0</c:v>
                </c:pt>
                <c:pt idx="1022">
                  <c:v>0</c:v>
                </c:pt>
                <c:pt idx="1023">
                  <c:v>0</c:v>
                </c:pt>
                <c:pt idx="1024">
                  <c:v>0</c:v>
                </c:pt>
                <c:pt idx="1025">
                  <c:v>0</c:v>
                </c:pt>
                <c:pt idx="1026">
                  <c:v>0</c:v>
                </c:pt>
              </c:numCache>
            </c:numRef>
          </c:yVal>
          <c:smooth val="0"/>
          <c:extLst>
            <c:ext xmlns:c16="http://schemas.microsoft.com/office/drawing/2014/chart" uri="{C3380CC4-5D6E-409C-BE32-E72D297353CC}">
              <c16:uniqueId val="{00000003-F09E-4708-A624-AC90C80AFBE1}"/>
            </c:ext>
          </c:extLst>
        </c:ser>
        <c:dLbls>
          <c:showLegendKey val="0"/>
          <c:showVal val="0"/>
          <c:showCatName val="0"/>
          <c:showSerName val="0"/>
          <c:showPercent val="0"/>
          <c:showBubbleSize val="0"/>
        </c:dLbls>
        <c:axId val="313327776"/>
        <c:axId val="313328432"/>
      </c:scatterChart>
      <c:valAx>
        <c:axId val="313327776"/>
        <c:scaling>
          <c:orientation val="minMax"/>
        </c:scaling>
        <c:delete val="0"/>
        <c:axPos val="b"/>
        <c:majorGridlines>
          <c:spPr>
            <a:ln w="44450" cap="flat" cmpd="sng" algn="ctr">
              <a:solidFill>
                <a:srgbClr val="C00000">
                  <a:alpha val="10000"/>
                </a:srgbClr>
              </a:solidFill>
              <a:round/>
            </a:ln>
            <a:effectLst/>
          </c:spPr>
        </c:majorGridlines>
        <c:title>
          <c:tx>
            <c:rich>
              <a:bodyPr rot="0" spcFirstLastPara="1" vertOverflow="ellipsis" vert="horz" wrap="square" anchor="ctr" anchorCtr="1"/>
              <a:lstStyle/>
              <a:p>
                <a:pPr>
                  <a:defRPr sz="700" b="1" i="0" u="none" strike="noStrike" kern="1200" cap="all" baseline="0">
                    <a:solidFill>
                      <a:schemeClr val="lt1">
                        <a:lumMod val="75000"/>
                      </a:schemeClr>
                    </a:solidFill>
                    <a:latin typeface="Arial" panose="020B0604020202020204" pitchFamily="34" charset="0"/>
                    <a:ea typeface="+mn-ea"/>
                    <a:cs typeface="Arial" panose="020B0604020202020204" pitchFamily="34" charset="0"/>
                  </a:defRPr>
                </a:pPr>
                <a:r>
                  <a:rPr lang="en-US" sz="700"/>
                  <a:t>Indep variable</a:t>
                </a:r>
              </a:p>
            </c:rich>
          </c:tx>
          <c:overlay val="0"/>
          <c:spPr>
            <a:noFill/>
            <a:ln>
              <a:noFill/>
            </a:ln>
            <a:effectLst/>
          </c:spPr>
          <c:txPr>
            <a:bodyPr rot="0" spcFirstLastPara="1" vertOverflow="ellipsis" vert="horz" wrap="square" anchor="ctr" anchorCtr="1"/>
            <a:lstStyle/>
            <a:p>
              <a:pPr>
                <a:defRPr sz="700" b="1" i="0" u="none" strike="noStrike" kern="1200" cap="all" baseline="0">
                  <a:solidFill>
                    <a:schemeClr val="lt1">
                      <a:lumMod val="7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lt1">
                <a:lumMod val="50000"/>
              </a:schemeClr>
            </a:solidFill>
          </a:ln>
          <a:effectLst/>
        </c:spPr>
        <c:txPr>
          <a:bodyPr rot="-60000000" spcFirstLastPara="1" vertOverflow="ellipsis" vert="horz" wrap="square" anchor="ctr" anchorCtr="1"/>
          <a:lstStyle/>
          <a:p>
            <a:pPr>
              <a:defRPr sz="600" b="0" i="0" u="none" strike="noStrike" kern="1200" baseline="0">
                <a:solidFill>
                  <a:schemeClr val="lt1">
                    <a:lumMod val="75000"/>
                  </a:schemeClr>
                </a:solidFill>
                <a:latin typeface="Arial" panose="020B0604020202020204" pitchFamily="34" charset="0"/>
                <a:ea typeface="+mn-ea"/>
                <a:cs typeface="Arial" panose="020B0604020202020204" pitchFamily="34" charset="0"/>
              </a:defRPr>
            </a:pPr>
            <a:endParaRPr lang="en-US"/>
          </a:p>
        </c:txPr>
        <c:crossAx val="313328432"/>
        <c:crosses val="autoZero"/>
        <c:crossBetween val="midCat"/>
      </c:valAx>
      <c:valAx>
        <c:axId val="313328432"/>
        <c:scaling>
          <c:orientation val="minMax"/>
        </c:scaling>
        <c:delete val="0"/>
        <c:axPos val="l"/>
        <c:majorGridlines>
          <c:spPr>
            <a:ln w="31750" cap="flat" cmpd="sng" algn="ctr">
              <a:solidFill>
                <a:srgbClr val="C00000">
                  <a:alpha val="10000"/>
                </a:srgbClr>
              </a:solidFill>
              <a:round/>
            </a:ln>
            <a:effectLst/>
          </c:spPr>
        </c:majorGridlines>
        <c:title>
          <c:tx>
            <c:rich>
              <a:bodyPr rot="-5400000" spcFirstLastPara="1" vertOverflow="ellipsis" vert="horz" wrap="square" anchor="ctr" anchorCtr="1"/>
              <a:lstStyle/>
              <a:p>
                <a:pPr>
                  <a:defRPr sz="700" b="1" i="0" u="none" strike="noStrike" kern="1200" cap="all" baseline="0">
                    <a:solidFill>
                      <a:schemeClr val="lt1">
                        <a:lumMod val="75000"/>
                      </a:schemeClr>
                    </a:solidFill>
                    <a:latin typeface="Arial" panose="020B0604020202020204" pitchFamily="34" charset="0"/>
                    <a:ea typeface="+mn-ea"/>
                    <a:cs typeface="Arial" panose="020B0604020202020204" pitchFamily="34" charset="0"/>
                  </a:defRPr>
                </a:pPr>
                <a:r>
                  <a:rPr lang="en-US" sz="700"/>
                  <a:t>dependent variable</a:t>
                </a:r>
              </a:p>
            </c:rich>
          </c:tx>
          <c:overlay val="0"/>
          <c:spPr>
            <a:noFill/>
            <a:ln>
              <a:noFill/>
            </a:ln>
            <a:effectLst/>
          </c:spPr>
          <c:txPr>
            <a:bodyPr rot="-5400000" spcFirstLastPara="1" vertOverflow="ellipsis" vert="horz" wrap="square" anchor="ctr" anchorCtr="1"/>
            <a:lstStyle/>
            <a:p>
              <a:pPr>
                <a:defRPr sz="700" b="1" i="0" u="none" strike="noStrike" kern="1200" cap="all" baseline="0">
                  <a:solidFill>
                    <a:schemeClr val="lt1">
                      <a:lumMod val="75000"/>
                    </a:schemeClr>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solidFill>
              <a:schemeClr val="lt1">
                <a:lumMod val="50000"/>
              </a:schemeClr>
            </a:solidFill>
          </a:ln>
          <a:effectLst/>
        </c:spPr>
        <c:txPr>
          <a:bodyPr rot="-60000000" spcFirstLastPara="1" vertOverflow="ellipsis" vert="horz" wrap="square" anchor="ctr" anchorCtr="1"/>
          <a:lstStyle/>
          <a:p>
            <a:pPr>
              <a:defRPr sz="600" b="0" i="0" u="none" strike="noStrike" kern="1200" baseline="0">
                <a:solidFill>
                  <a:schemeClr val="lt1">
                    <a:lumMod val="75000"/>
                  </a:schemeClr>
                </a:solidFill>
                <a:latin typeface="Arial" panose="020B0604020202020204" pitchFamily="34" charset="0"/>
                <a:ea typeface="+mn-ea"/>
                <a:cs typeface="Arial" panose="020B0604020202020204" pitchFamily="34" charset="0"/>
              </a:defRPr>
            </a:pPr>
            <a:endParaRPr lang="en-US"/>
          </a:p>
        </c:txPr>
        <c:crossAx val="313327776"/>
        <c:crosses val="autoZero"/>
        <c:crossBetween val="midCat"/>
      </c:valAx>
      <c:spPr>
        <a:noFill/>
        <a:ln w="25400">
          <a:solidFill>
            <a:srgbClr val="C00000"/>
          </a:solid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8">
  <cs:axisTitle>
    <cs:lnRef idx="0"/>
    <cs:fillRef idx="0"/>
    <cs:effectRef idx="0"/>
    <cs:fontRef idx="minor">
      <a:schemeClr val="lt1">
        <a:lumMod val="75000"/>
      </a:schemeClr>
    </cs:fontRef>
    <cs:defRPr sz="900" b="1" kern="1200" cap="all"/>
  </cs:axisTitle>
  <cs:categoryAxis>
    <cs:lnRef idx="0"/>
    <cs:fillRef idx="0"/>
    <cs:effectRef idx="0"/>
    <cs:fontRef idx="minor">
      <a:schemeClr val="lt1">
        <a:lumMod val="75000"/>
      </a:schemeClr>
    </cs:fontRef>
    <cs:spPr>
      <a:ln w="9525" cap="flat" cmpd="sng" algn="ctr">
        <a:solidFill>
          <a:schemeClr val="lt1">
            <a:lumMod val="50000"/>
          </a:schemeClr>
        </a:solidFill>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9525" cap="rnd">
        <a:solidFill>
          <a:schemeClr val="phClr"/>
        </a:solidFill>
        <a:round/>
      </a:ln>
    </cs:spPr>
  </cs:dataPointLine>
  <cs:dataPointMarker>
    <cs:lnRef idx="0">
      <cs:styleClr val="auto"/>
    </cs:lnRef>
    <cs:fillRef idx="3">
      <cs:styleClr val="auto"/>
    </cs:fillRef>
    <cs:effectRef idx="3"/>
    <cs:fontRef idx="minor">
      <a:schemeClr val="tx1"/>
    </cs:fontRef>
    <cs:spPr>
      <a:ln w="9525" cap="rnd">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7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75000"/>
      </a:schemeClr>
    </cs:fontRef>
    <cs:spPr>
      <a:ln w="9525" cap="flat" cmpd="sng" algn="ctr">
        <a:solidFill>
          <a:schemeClr val="lt1">
            <a:lumMod val="50000"/>
          </a:schemeClr>
        </a:solidFill>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75000"/>
      </a:schemeClr>
    </cs:fontRef>
    <cs:spPr>
      <a:ln w="9525" cap="flat" cmpd="sng" algn="ctr">
        <a:solidFill>
          <a:schemeClr val="lt1">
            <a:lumMod val="50000"/>
          </a:schemeClr>
        </a:solidFill>
      </a:ln>
    </cs:spPr>
    <cs:defRPr sz="900" kern="1200"/>
  </cs:valueAxis>
  <cs:wall>
    <cs:lnRef idx="0"/>
    <cs:fillRef idx="0"/>
    <cs:effectRef idx="0"/>
    <cs:fontRef idx="minor">
      <a:schemeClr val="tx1"/>
    </cs:fontRef>
  </cs:wall>
</cs:chartStyle>
</file>

<file path=xl/ctrlProps/ctrlProp1.xml><?xml version="1.0" encoding="utf-8"?>
<formControlPr xmlns="http://schemas.microsoft.com/office/spreadsheetml/2009/9/main" objectType="Scroll" dx="22" fmlaLink="$D$12" max="7" min="1" page="10" val="7"/>
</file>

<file path=xl/ctrlProps/ctrlProp2.xml><?xml version="1.0" encoding="utf-8"?>
<formControlPr xmlns="http://schemas.microsoft.com/office/spreadsheetml/2009/9/main" objectType="Scroll" dx="22" fmlaLink="$D$4" max="4" page="10" val="4"/>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4</xdr:col>
      <xdr:colOff>762000</xdr:colOff>
      <xdr:row>16</xdr:row>
      <xdr:rowOff>178593</xdr:rowOff>
    </xdr:to>
    <xdr:sp macro="" textlink="">
      <xdr:nvSpPr>
        <xdr:cNvPr id="2" name="Rectangle 1">
          <a:extLst>
            <a:ext uri="{FF2B5EF4-FFF2-40B4-BE49-F238E27FC236}">
              <a16:creationId xmlns:a16="http://schemas.microsoft.com/office/drawing/2014/main" id="{00000000-0008-0000-0200-000002000000}"/>
            </a:ext>
          </a:extLst>
        </xdr:cNvPr>
        <xdr:cNvSpPr/>
      </xdr:nvSpPr>
      <xdr:spPr>
        <a:xfrm>
          <a:off x="178594" y="654844"/>
          <a:ext cx="2190750" cy="3036093"/>
        </a:xfrm>
        <a:prstGeom prst="rect">
          <a:avLst/>
        </a:prstGeom>
        <a:solidFill>
          <a:schemeClr val="tx1">
            <a:lumMod val="85000"/>
            <a:lumOff val="1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178593</xdr:colOff>
      <xdr:row>2</xdr:row>
      <xdr:rowOff>107157</xdr:rowOff>
    </xdr:from>
    <xdr:to>
      <xdr:col>4</xdr:col>
      <xdr:colOff>607219</xdr:colOff>
      <xdr:row>16</xdr:row>
      <xdr:rowOff>29767</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187" y="762001"/>
          <a:ext cx="1857376" cy="3018235"/>
        </a:xfrm>
        <a:prstGeom prst="rect">
          <a:avLst/>
        </a:prstGeom>
        <a:solidFill>
          <a:schemeClr val="bg1"/>
        </a:solidFill>
        <a:ln w="28575">
          <a:solidFill>
            <a:srgbClr val="C00000"/>
          </a:solidFill>
        </a:ln>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50</xdr:col>
          <xdr:colOff>9525</xdr:colOff>
          <xdr:row>10</xdr:row>
          <xdr:rowOff>28575</xdr:rowOff>
        </xdr:from>
        <xdr:to>
          <xdr:col>50</xdr:col>
          <xdr:colOff>180975</xdr:colOff>
          <xdr:row>16</xdr:row>
          <xdr:rowOff>542925</xdr:rowOff>
        </xdr:to>
        <xdr:sp macro="" textlink="">
          <xdr:nvSpPr>
            <xdr:cNvPr id="2049" name="Scroll Bar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19050</xdr:colOff>
          <xdr:row>4</xdr:row>
          <xdr:rowOff>28575</xdr:rowOff>
        </xdr:from>
        <xdr:to>
          <xdr:col>50</xdr:col>
          <xdr:colOff>180975</xdr:colOff>
          <xdr:row>6</xdr:row>
          <xdr:rowOff>590550</xdr:rowOff>
        </xdr:to>
        <xdr:sp macro="" textlink="">
          <xdr:nvSpPr>
            <xdr:cNvPr id="2052" name="Scroll Bar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49</xdr:col>
      <xdr:colOff>91280</xdr:colOff>
      <xdr:row>17</xdr:row>
      <xdr:rowOff>38365</xdr:rowOff>
    </xdr:from>
    <xdr:to>
      <xdr:col>49</xdr:col>
      <xdr:colOff>269874</xdr:colOff>
      <xdr:row>17</xdr:row>
      <xdr:rowOff>157428</xdr:rowOff>
    </xdr:to>
    <xdr:sp macro="" textlink="">
      <xdr:nvSpPr>
        <xdr:cNvPr id="2" name="Rectangle 1">
          <a:extLst>
            <a:ext uri="{FF2B5EF4-FFF2-40B4-BE49-F238E27FC236}">
              <a16:creationId xmlns:a16="http://schemas.microsoft.com/office/drawing/2014/main" id="{00000000-0008-0000-0300-000002000000}"/>
            </a:ext>
          </a:extLst>
        </xdr:cNvPr>
        <xdr:cNvSpPr/>
      </xdr:nvSpPr>
      <xdr:spPr>
        <a:xfrm>
          <a:off x="10547613" y="4811448"/>
          <a:ext cx="178594" cy="119063"/>
        </a:xfrm>
        <a:prstGeom prst="rect">
          <a:avLst/>
        </a:prstGeom>
        <a:solidFill>
          <a:srgbClr val="FFCCCC"/>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48</xdr:col>
      <xdr:colOff>112711</xdr:colOff>
      <xdr:row>17</xdr:row>
      <xdr:rowOff>24077</xdr:rowOff>
    </xdr:from>
    <xdr:to>
      <xdr:col>48</xdr:col>
      <xdr:colOff>291305</xdr:colOff>
      <xdr:row>17</xdr:row>
      <xdr:rowOff>143140</xdr:rowOff>
    </xdr:to>
    <xdr:sp macro="" textlink="">
      <xdr:nvSpPr>
        <xdr:cNvPr id="5" name="Rectangle 4">
          <a:extLst>
            <a:ext uri="{FF2B5EF4-FFF2-40B4-BE49-F238E27FC236}">
              <a16:creationId xmlns:a16="http://schemas.microsoft.com/office/drawing/2014/main" id="{00000000-0008-0000-0300-000005000000}"/>
            </a:ext>
          </a:extLst>
        </xdr:cNvPr>
        <xdr:cNvSpPr/>
      </xdr:nvSpPr>
      <xdr:spPr>
        <a:xfrm>
          <a:off x="9002711" y="4797160"/>
          <a:ext cx="178594" cy="119063"/>
        </a:xfrm>
        <a:prstGeom prst="rect">
          <a:avLst/>
        </a:prstGeom>
        <a:solidFill>
          <a:srgbClr val="FFFF99"/>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47</xdr:col>
      <xdr:colOff>19048</xdr:colOff>
      <xdr:row>17</xdr:row>
      <xdr:rowOff>33602</xdr:rowOff>
    </xdr:from>
    <xdr:to>
      <xdr:col>47</xdr:col>
      <xdr:colOff>205580</xdr:colOff>
      <xdr:row>17</xdr:row>
      <xdr:rowOff>152665</xdr:rowOff>
    </xdr:to>
    <xdr:sp macro="" textlink="">
      <xdr:nvSpPr>
        <xdr:cNvPr id="6" name="Rectangle 5">
          <a:extLst>
            <a:ext uri="{FF2B5EF4-FFF2-40B4-BE49-F238E27FC236}">
              <a16:creationId xmlns:a16="http://schemas.microsoft.com/office/drawing/2014/main" id="{00000000-0008-0000-0300-000006000000}"/>
            </a:ext>
          </a:extLst>
        </xdr:cNvPr>
        <xdr:cNvSpPr/>
      </xdr:nvSpPr>
      <xdr:spPr>
        <a:xfrm>
          <a:off x="7670798" y="4806685"/>
          <a:ext cx="186532" cy="119063"/>
        </a:xfrm>
        <a:prstGeom prst="rect">
          <a:avLst/>
        </a:prstGeom>
        <a:solidFill>
          <a:schemeClr val="accent6">
            <a:lumMod val="40000"/>
            <a:lumOff val="60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41</xdr:col>
      <xdr:colOff>63500</xdr:colOff>
      <xdr:row>9</xdr:row>
      <xdr:rowOff>52917</xdr:rowOff>
    </xdr:from>
    <xdr:to>
      <xdr:col>42</xdr:col>
      <xdr:colOff>1629833</xdr:colOff>
      <xdr:row>16</xdr:row>
      <xdr:rowOff>497417</xdr:rowOff>
    </xdr:to>
    <xdr:graphicFrame macro="">
      <xdr:nvGraphicFramePr>
        <xdr:cNvPr id="9" name="Chart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84666</xdr:colOff>
      <xdr:row>2</xdr:row>
      <xdr:rowOff>63500</xdr:rowOff>
    </xdr:from>
    <xdr:to>
      <xdr:col>39</xdr:col>
      <xdr:colOff>539750</xdr:colOff>
      <xdr:row>10</xdr:row>
      <xdr:rowOff>74083</xdr:rowOff>
    </xdr:to>
    <xdr:pic>
      <xdr:nvPicPr>
        <xdr:cNvPr id="10" name="Picture 9">
          <a:extLst>
            <a:ext uri="{FF2B5EF4-FFF2-40B4-BE49-F238E27FC236}">
              <a16:creationId xmlns:a16="http://schemas.microsoft.com/office/drawing/2014/main" id="{1AAD5738-73C3-4268-A0F4-945D4DF639A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7583" y="582083"/>
          <a:ext cx="1682750" cy="2645833"/>
        </a:xfrm>
        <a:prstGeom prst="rect">
          <a:avLst/>
        </a:prstGeom>
        <a:solidFill>
          <a:schemeClr val="bg1"/>
        </a:solidFill>
        <a:ln w="28575">
          <a:solidFill>
            <a:srgbClr val="C00000"/>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icah\OneDrive\Documents\PUEO\CAPABILITIES\DECISION%20SUPPORT\TECHNOLOGIES\PAIR%20WISE%20COMPARISON\PAIR%20WISE%20COMPARISON%20TOOL_30OCT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UEO_WP_OVERVIEW"/>
      <sheetName val="MODEL_STANDARDS"/>
      <sheetName val="PAIR_WISE_TOOL"/>
      <sheetName val="SETUP"/>
    </sheetNames>
    <sheetDataSet>
      <sheetData sheetId="0" refreshError="1"/>
      <sheetData sheetId="1" refreshError="1"/>
      <sheetData sheetId="2">
        <row r="8">
          <cell r="D8">
            <v>1</v>
          </cell>
        </row>
        <row r="9">
          <cell r="D9">
            <v>2</v>
          </cell>
        </row>
        <row r="10">
          <cell r="D10">
            <v>3</v>
          </cell>
        </row>
        <row r="11">
          <cell r="D11">
            <v>4</v>
          </cell>
        </row>
        <row r="12">
          <cell r="D12">
            <v>0.5</v>
          </cell>
        </row>
        <row r="13">
          <cell r="D13">
            <v>0.33333333333333331</v>
          </cell>
        </row>
        <row r="14">
          <cell r="D14">
            <v>0.25</v>
          </cell>
        </row>
      </sheetData>
      <sheetData sheetId="3">
        <row r="5">
          <cell r="B5" t="str">
            <v xml:space="preserve"> </v>
          </cell>
        </row>
        <row r="6">
          <cell r="B6" t="str">
            <v>X</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zoomScaleNormal="100" workbookViewId="0">
      <selection activeCell="D36" sqref="D36"/>
    </sheetView>
  </sheetViews>
  <sheetFormatPr defaultColWidth="9" defaultRowHeight="15" x14ac:dyDescent="0.25"/>
  <cols>
    <col min="1" max="1" width="3.7109375" style="15" customWidth="1"/>
    <col min="2" max="2" width="9" style="4" customWidth="1"/>
    <col min="3" max="3" width="80.28515625" style="16" customWidth="1"/>
    <col min="4" max="16384" width="9" style="4"/>
  </cols>
  <sheetData>
    <row r="1" spans="1:3" ht="20.25" x14ac:dyDescent="0.25">
      <c r="A1" s="1"/>
      <c r="B1" s="2" t="s">
        <v>0</v>
      </c>
      <c r="C1" s="3"/>
    </row>
    <row r="2" spans="1:3" ht="15.75" thickBot="1" x14ac:dyDescent="0.3">
      <c r="A2" s="1"/>
      <c r="B2" s="5"/>
      <c r="C2" s="3"/>
    </row>
    <row r="3" spans="1:3" x14ac:dyDescent="0.25">
      <c r="A3" s="6"/>
      <c r="B3" s="7" t="s">
        <v>1</v>
      </c>
      <c r="C3" s="8"/>
    </row>
    <row r="4" spans="1:3" x14ac:dyDescent="0.25">
      <c r="A4" s="1"/>
      <c r="B4" s="9">
        <v>1</v>
      </c>
      <c r="C4" s="10" t="s">
        <v>170</v>
      </c>
    </row>
    <row r="5" spans="1:3" ht="28.5" x14ac:dyDescent="0.25">
      <c r="A5" s="1"/>
      <c r="B5" s="9">
        <v>2</v>
      </c>
      <c r="C5" s="10" t="s">
        <v>171</v>
      </c>
    </row>
    <row r="6" spans="1:3" x14ac:dyDescent="0.25">
      <c r="A6" s="1"/>
      <c r="B6" s="9">
        <v>3</v>
      </c>
      <c r="C6" s="10" t="s">
        <v>172</v>
      </c>
    </row>
    <row r="7" spans="1:3" x14ac:dyDescent="0.25">
      <c r="A7" s="1"/>
      <c r="B7" s="9">
        <v>4</v>
      </c>
      <c r="C7" s="10" t="s">
        <v>22</v>
      </c>
    </row>
    <row r="8" spans="1:3" x14ac:dyDescent="0.25">
      <c r="A8" s="1"/>
      <c r="B8" s="9">
        <v>5</v>
      </c>
      <c r="C8" s="10" t="s">
        <v>173</v>
      </c>
    </row>
    <row r="9" spans="1:3" x14ac:dyDescent="0.25">
      <c r="A9" s="1"/>
      <c r="B9" s="9">
        <v>6</v>
      </c>
      <c r="C9" s="10" t="s">
        <v>174</v>
      </c>
    </row>
    <row r="10" spans="1:3" x14ac:dyDescent="0.25">
      <c r="A10" s="6"/>
      <c r="B10" s="11" t="s">
        <v>2</v>
      </c>
      <c r="C10" s="12"/>
    </row>
    <row r="11" spans="1:3" x14ac:dyDescent="0.25">
      <c r="A11" s="1"/>
      <c r="B11" s="9">
        <v>1</v>
      </c>
      <c r="C11" s="10" t="s">
        <v>3</v>
      </c>
    </row>
    <row r="12" spans="1:3" x14ac:dyDescent="0.25">
      <c r="A12" s="1"/>
      <c r="B12" s="9">
        <v>2</v>
      </c>
      <c r="C12" s="10" t="s">
        <v>4</v>
      </c>
    </row>
    <row r="13" spans="1:3" x14ac:dyDescent="0.25">
      <c r="A13" s="1"/>
      <c r="B13" s="9">
        <v>3</v>
      </c>
      <c r="C13" s="10" t="s">
        <v>5</v>
      </c>
    </row>
    <row r="14" spans="1:3" x14ac:dyDescent="0.25">
      <c r="A14" s="1"/>
      <c r="B14" s="9">
        <v>4</v>
      </c>
      <c r="C14" s="10" t="s">
        <v>6</v>
      </c>
    </row>
    <row r="15" spans="1:3" x14ac:dyDescent="0.25">
      <c r="A15" s="1"/>
      <c r="B15" s="9">
        <v>5</v>
      </c>
      <c r="C15" s="10" t="s">
        <v>7</v>
      </c>
    </row>
    <row r="16" spans="1:3" x14ac:dyDescent="0.25">
      <c r="A16" s="1"/>
      <c r="B16" s="9">
        <v>6</v>
      </c>
      <c r="C16" s="10" t="s">
        <v>8</v>
      </c>
    </row>
    <row r="17" spans="1:3" x14ac:dyDescent="0.25">
      <c r="A17" s="1"/>
      <c r="B17" s="9">
        <v>7</v>
      </c>
      <c r="C17" s="10" t="s">
        <v>9</v>
      </c>
    </row>
    <row r="18" spans="1:3" x14ac:dyDescent="0.25">
      <c r="A18" s="1"/>
      <c r="B18" s="9">
        <v>8</v>
      </c>
      <c r="C18" s="10" t="s">
        <v>10</v>
      </c>
    </row>
    <row r="19" spans="1:3" ht="28.5" x14ac:dyDescent="0.25">
      <c r="A19" s="1"/>
      <c r="B19" s="9">
        <v>9</v>
      </c>
      <c r="C19" s="10" t="s">
        <v>11</v>
      </c>
    </row>
    <row r="20" spans="1:3" ht="28.5" x14ac:dyDescent="0.25">
      <c r="A20" s="1"/>
      <c r="B20" s="9">
        <v>10</v>
      </c>
      <c r="C20" s="10" t="s">
        <v>12</v>
      </c>
    </row>
    <row r="21" spans="1:3" x14ac:dyDescent="0.25">
      <c r="A21" s="1"/>
      <c r="B21" s="9">
        <v>11</v>
      </c>
      <c r="C21" s="10" t="s">
        <v>13</v>
      </c>
    </row>
    <row r="22" spans="1:3" x14ac:dyDescent="0.25">
      <c r="A22" s="1"/>
      <c r="B22" s="9">
        <v>12</v>
      </c>
      <c r="C22" s="10" t="s">
        <v>14</v>
      </c>
    </row>
    <row r="23" spans="1:3" x14ac:dyDescent="0.25">
      <c r="A23" s="1"/>
      <c r="B23" s="9">
        <v>13</v>
      </c>
      <c r="C23" s="10" t="s">
        <v>15</v>
      </c>
    </row>
    <row r="24" spans="1:3" x14ac:dyDescent="0.25">
      <c r="A24" s="1"/>
      <c r="B24" s="9">
        <v>14</v>
      </c>
      <c r="C24" s="10" t="s">
        <v>16</v>
      </c>
    </row>
    <row r="25" spans="1:3" x14ac:dyDescent="0.25">
      <c r="A25" s="1"/>
      <c r="B25" s="9">
        <v>15</v>
      </c>
      <c r="C25" s="10" t="s">
        <v>17</v>
      </c>
    </row>
    <row r="26" spans="1:3" x14ac:dyDescent="0.25">
      <c r="A26" s="1"/>
      <c r="B26" s="9">
        <v>16</v>
      </c>
      <c r="C26" s="10" t="s">
        <v>18</v>
      </c>
    </row>
    <row r="27" spans="1:3" x14ac:dyDescent="0.25">
      <c r="A27" s="1"/>
      <c r="B27" s="9">
        <v>17</v>
      </c>
      <c r="C27" s="10" t="s">
        <v>21</v>
      </c>
    </row>
    <row r="28" spans="1:3" x14ac:dyDescent="0.25">
      <c r="A28" s="6"/>
      <c r="B28" s="11" t="s">
        <v>19</v>
      </c>
      <c r="C28" s="12"/>
    </row>
    <row r="29" spans="1:3" x14ac:dyDescent="0.25">
      <c r="A29" s="1"/>
      <c r="B29" s="9">
        <v>1</v>
      </c>
      <c r="C29" s="10" t="s">
        <v>175</v>
      </c>
    </row>
    <row r="30" spans="1:3" x14ac:dyDescent="0.25">
      <c r="A30" s="1"/>
      <c r="B30" s="9">
        <v>2</v>
      </c>
      <c r="C30" s="10" t="s">
        <v>176</v>
      </c>
    </row>
    <row r="31" spans="1:3" x14ac:dyDescent="0.25">
      <c r="A31" s="6"/>
      <c r="B31" s="11" t="s">
        <v>20</v>
      </c>
      <c r="C31" s="12"/>
    </row>
    <row r="32" spans="1:3" ht="15.75" thickBot="1" x14ac:dyDescent="0.3">
      <c r="A32" s="1"/>
      <c r="B32" s="13">
        <v>1</v>
      </c>
      <c r="C32" s="14"/>
    </row>
    <row r="33" spans="1:3" x14ac:dyDescent="0.25">
      <c r="A33" s="1"/>
      <c r="B33" s="5"/>
      <c r="C33" s="3"/>
    </row>
  </sheetData>
  <dataValidations count="1">
    <dataValidation allowBlank="1" showInputMessage="1" showErrorMessage="1" promptTitle="MODEL_STANDARDS" prompt="This page provides an overview of the model, validating format conformance to Pueo Standards, specifying constraints, and projecting future iterations in way ahead development." sqref="B1"/>
  </dataValidations>
  <pageMargins left="0.7" right="0.7" top="0.75" bottom="0.75" header="0.3" footer="0.3"/>
  <pageSetup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5"/>
  <sheetViews>
    <sheetView workbookViewId="0">
      <selection activeCell="C5" sqref="C5"/>
    </sheetView>
  </sheetViews>
  <sheetFormatPr defaultRowHeight="15" x14ac:dyDescent="0.25"/>
  <sheetData>
    <row r="2" spans="2:6" x14ac:dyDescent="0.25">
      <c r="B2" t="s">
        <v>50</v>
      </c>
      <c r="C2" t="s">
        <v>52</v>
      </c>
      <c r="E2" t="s">
        <v>40</v>
      </c>
      <c r="F2">
        <v>3</v>
      </c>
    </row>
    <row r="3" spans="2:6" x14ac:dyDescent="0.25">
      <c r="B3" t="s">
        <v>46</v>
      </c>
      <c r="C3" t="s">
        <v>111</v>
      </c>
      <c r="E3" t="s">
        <v>41</v>
      </c>
      <c r="F3">
        <v>2</v>
      </c>
    </row>
    <row r="4" spans="2:6" x14ac:dyDescent="0.25">
      <c r="B4" t="s">
        <v>51</v>
      </c>
      <c r="C4" t="s">
        <v>114</v>
      </c>
      <c r="E4" t="s">
        <v>42</v>
      </c>
      <c r="F4">
        <v>1</v>
      </c>
    </row>
    <row r="5" spans="2:6" x14ac:dyDescent="0.25">
      <c r="C5"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34"/>
  <sheetViews>
    <sheetView zoomScale="80" zoomScaleNormal="80" workbookViewId="0">
      <selection activeCell="T16" sqref="T16"/>
    </sheetView>
  </sheetViews>
  <sheetFormatPr defaultRowHeight="14.25" x14ac:dyDescent="0.2"/>
  <cols>
    <col min="1" max="1" width="2.7109375" style="17" customWidth="1"/>
    <col min="2" max="2" width="9.140625" style="17"/>
    <col min="3" max="3" width="9.140625" style="17" hidden="1" customWidth="1"/>
    <col min="4" max="4" width="12.28515625" style="17" customWidth="1"/>
    <col min="5" max="5" width="13.5703125" style="17" customWidth="1"/>
    <col min="6" max="6" width="16.140625" style="17" hidden="1" customWidth="1"/>
    <col min="7" max="7" width="9.140625" style="17" hidden="1" customWidth="1"/>
    <col min="8" max="12" width="12.7109375" style="17" hidden="1" customWidth="1"/>
    <col min="13" max="14" width="9.140625" style="17" hidden="1" customWidth="1"/>
    <col min="15" max="15" width="12.7109375" style="17" hidden="1" customWidth="1"/>
    <col min="16" max="16" width="17.28515625" style="17" hidden="1" customWidth="1"/>
    <col min="17" max="17" width="12.140625" style="17" hidden="1" customWidth="1"/>
    <col min="18" max="21" width="12.5703125" style="17" customWidth="1"/>
    <col min="22" max="22" width="14.140625" style="17" customWidth="1"/>
    <col min="23" max="23" width="27.140625" style="17" customWidth="1"/>
    <col min="24" max="24" width="14" style="17" customWidth="1"/>
    <col min="25" max="25" width="13.28515625" style="17" customWidth="1"/>
    <col min="26" max="26" width="13" style="17" customWidth="1"/>
    <col min="27" max="27" width="9.42578125" style="17" customWidth="1"/>
    <col min="28" max="28" width="13.140625" style="17" customWidth="1"/>
    <col min="29" max="29" width="14.7109375" style="17" customWidth="1"/>
    <col min="30" max="31" width="12.5703125" style="17" customWidth="1"/>
    <col min="32" max="16384" width="9.140625" style="17"/>
  </cols>
  <sheetData>
    <row r="1" spans="1:33" s="41" customFormat="1" ht="36.75" customHeight="1" x14ac:dyDescent="0.25">
      <c r="A1" s="128"/>
      <c r="B1" s="131" t="s">
        <v>153</v>
      </c>
      <c r="C1" s="130"/>
      <c r="D1" s="130"/>
      <c r="E1" s="130"/>
      <c r="F1" s="130"/>
      <c r="G1" s="130"/>
      <c r="H1" s="130"/>
      <c r="I1" s="130"/>
      <c r="J1" s="130"/>
      <c r="K1" s="130"/>
      <c r="L1" s="130"/>
      <c r="M1" s="130"/>
      <c r="N1" s="130"/>
      <c r="O1" s="130"/>
      <c r="P1" s="130"/>
      <c r="Q1" s="130"/>
      <c r="R1" s="130"/>
      <c r="S1" s="130"/>
      <c r="T1" s="130"/>
      <c r="U1" s="130"/>
      <c r="V1" s="130"/>
      <c r="W1" s="130"/>
      <c r="X1" s="130"/>
      <c r="Y1" s="130"/>
      <c r="Z1" s="130"/>
      <c r="AA1" s="201" t="s">
        <v>156</v>
      </c>
      <c r="AB1" s="201"/>
      <c r="AC1" s="201"/>
      <c r="AD1" s="166"/>
      <c r="AE1" s="166"/>
      <c r="AG1" s="129"/>
    </row>
    <row r="2" spans="1:33" ht="15" thickBot="1" x14ac:dyDescent="0.25"/>
    <row r="3" spans="1:33" s="26" customFormat="1" ht="15" x14ac:dyDescent="0.25">
      <c r="B3" s="28"/>
      <c r="C3" s="28"/>
      <c r="D3" s="28"/>
      <c r="E3" s="28"/>
      <c r="F3" s="28"/>
      <c r="G3" s="28"/>
      <c r="H3" s="28"/>
      <c r="I3" s="28"/>
      <c r="J3" s="28"/>
      <c r="K3" s="28"/>
      <c r="L3" s="28"/>
      <c r="M3" s="28"/>
      <c r="N3" s="28"/>
      <c r="O3" s="28"/>
      <c r="R3" s="68" t="s">
        <v>149</v>
      </c>
      <c r="S3" s="185" t="s">
        <v>150</v>
      </c>
      <c r="T3" s="185"/>
      <c r="U3" s="69" t="s">
        <v>151</v>
      </c>
      <c r="V3" s="194" t="s">
        <v>152</v>
      </c>
      <c r="W3" s="195"/>
      <c r="X3" s="195"/>
      <c r="Y3" s="195"/>
      <c r="Z3" s="195"/>
      <c r="AA3" s="195"/>
      <c r="AB3" s="195"/>
      <c r="AC3" s="196"/>
      <c r="AD3" s="164"/>
      <c r="AE3" s="164"/>
    </row>
    <row r="4" spans="1:33" s="132" customFormat="1" ht="25.5" customHeight="1" x14ac:dyDescent="0.25">
      <c r="K4" s="133" t="s">
        <v>67</v>
      </c>
      <c r="L4" s="133" t="s">
        <v>68</v>
      </c>
      <c r="M4" s="133" t="s">
        <v>69</v>
      </c>
      <c r="N4" s="133" t="s">
        <v>70</v>
      </c>
      <c r="R4" s="70" t="s">
        <v>168</v>
      </c>
      <c r="S4" s="186" t="s">
        <v>162</v>
      </c>
      <c r="T4" s="186"/>
      <c r="U4" s="134" t="s">
        <v>163</v>
      </c>
      <c r="V4" s="188" t="s">
        <v>166</v>
      </c>
      <c r="W4" s="189"/>
      <c r="X4" s="189"/>
      <c r="Y4" s="189"/>
      <c r="Z4" s="189"/>
      <c r="AA4" s="189"/>
      <c r="AB4" s="189"/>
      <c r="AC4" s="190"/>
      <c r="AD4" s="165"/>
      <c r="AE4" s="165"/>
    </row>
    <row r="5" spans="1:33" s="132" customFormat="1" ht="26.25" customHeight="1" thickBot="1" x14ac:dyDescent="0.3">
      <c r="J5" s="31" t="s">
        <v>111</v>
      </c>
      <c r="K5" s="135">
        <f>P23-(DATA_ANALYSIS!X13*T20)</f>
        <v>-1.5665818134916609</v>
      </c>
      <c r="L5" s="135">
        <f>P23+(DATA_ANALYSIS!X13*T20)</f>
        <v>19.779347770938472</v>
      </c>
      <c r="M5" s="135">
        <f>Q23-DATA_ANALYSIS!X13*U20</f>
        <v>-5.6625077141019062</v>
      </c>
      <c r="N5" s="135">
        <f>Q23+DATA_ANALYSIS!X13*U20</f>
        <v>43.109316224740205</v>
      </c>
      <c r="R5" s="71" t="s">
        <v>169</v>
      </c>
      <c r="S5" s="187" t="s">
        <v>164</v>
      </c>
      <c r="T5" s="187"/>
      <c r="U5" s="136" t="s">
        <v>165</v>
      </c>
      <c r="V5" s="191" t="s">
        <v>167</v>
      </c>
      <c r="W5" s="192"/>
      <c r="X5" s="192"/>
      <c r="Y5" s="192"/>
      <c r="Z5" s="192"/>
      <c r="AA5" s="192"/>
      <c r="AB5" s="192"/>
      <c r="AC5" s="193"/>
      <c r="AD5" s="165"/>
      <c r="AE5" s="165"/>
    </row>
    <row r="6" spans="1:33" ht="15" thickBot="1" x14ac:dyDescent="0.25">
      <c r="J6" s="31" t="s">
        <v>114</v>
      </c>
      <c r="K6" s="33">
        <f>D25-V20*X15</f>
        <v>-3.3191489361702136</v>
      </c>
      <c r="L6" s="33">
        <f>D25+X15*V20</f>
        <v>21.319148936170215</v>
      </c>
      <c r="M6" s="33">
        <f>E25-X15*W20</f>
        <v>-11.170212765957448</v>
      </c>
      <c r="N6" s="33">
        <f>E25+X15*W20</f>
        <v>41.170212765957444</v>
      </c>
      <c r="R6" s="75"/>
      <c r="S6" s="73"/>
      <c r="T6" s="73"/>
      <c r="U6" s="74"/>
      <c r="V6" s="73"/>
      <c r="W6" s="73"/>
      <c r="X6" s="73"/>
      <c r="Y6" s="73"/>
      <c r="Z6" s="73"/>
      <c r="AA6" s="73"/>
      <c r="AB6" s="73"/>
      <c r="AC6" s="73"/>
      <c r="AD6" s="73"/>
      <c r="AE6" s="73"/>
    </row>
    <row r="7" spans="1:33" ht="33" customHeight="1" x14ac:dyDescent="0.25">
      <c r="J7" s="31" t="s">
        <v>108</v>
      </c>
      <c r="K7" s="33">
        <f>D25-X20*X16</f>
        <v>-3</v>
      </c>
      <c r="L7" s="33">
        <f>D25+X14*X20</f>
        <v>18</v>
      </c>
      <c r="M7" s="33">
        <f>E25-X14*Y20</f>
        <v>15</v>
      </c>
      <c r="N7" s="33">
        <f>E25+X14*Y20</f>
        <v>15</v>
      </c>
      <c r="R7" s="84" t="s">
        <v>154</v>
      </c>
      <c r="S7" s="85" t="str">
        <f>FORECAST!AP5</f>
        <v>Staff (FTE)</v>
      </c>
      <c r="T7" s="86" t="str">
        <f>FORECAST!AQ5</f>
        <v>Tickets Resolved (#/day)</v>
      </c>
      <c r="V7" s="92"/>
      <c r="W7" s="81" t="s">
        <v>88</v>
      </c>
      <c r="X7" s="29"/>
      <c r="Y7" s="116" t="s">
        <v>61</v>
      </c>
      <c r="Z7" s="116" t="s">
        <v>62</v>
      </c>
      <c r="AA7" s="116" t="s">
        <v>63</v>
      </c>
      <c r="AB7" s="117" t="s">
        <v>64</v>
      </c>
      <c r="AC7" s="73"/>
      <c r="AD7" s="73"/>
      <c r="AE7" s="73"/>
    </row>
    <row r="8" spans="1:33" ht="15" thickBot="1" x14ac:dyDescent="0.25">
      <c r="J8" s="31"/>
      <c r="K8" s="33"/>
      <c r="L8" s="33"/>
      <c r="M8" s="33"/>
      <c r="N8" s="33"/>
      <c r="R8" s="87" t="s">
        <v>80</v>
      </c>
      <c r="S8" s="30">
        <v>0</v>
      </c>
      <c r="T8" s="88">
        <v>0</v>
      </c>
      <c r="V8" s="82" t="s">
        <v>53</v>
      </c>
      <c r="W8" s="96">
        <f>COUNTIF(DATA_ANALYSIS!P27:P1034, FORECAST!AS11)</f>
        <v>6</v>
      </c>
      <c r="X8" s="29"/>
      <c r="Y8" s="126">
        <f>VLOOKUP(Z$20, K$27:P$1034, 6, FALSE)</f>
        <v>5</v>
      </c>
      <c r="Z8" s="126">
        <f>VLOOKUP(AA20, K27:P1034, 6, FALSE)</f>
        <v>11</v>
      </c>
      <c r="AA8" s="126">
        <f>VLOOKUP(Z20, $K27:$Q1034, 7, FALSE)</f>
        <v>10</v>
      </c>
      <c r="AB8" s="127">
        <f>VLOOKUP(AA20, $K27:$Q1034, 7, FALSE)</f>
        <v>10</v>
      </c>
      <c r="AC8" s="73"/>
      <c r="AD8" s="73"/>
      <c r="AE8" s="73"/>
    </row>
    <row r="9" spans="1:33" ht="15" thickBot="1" x14ac:dyDescent="0.25">
      <c r="J9" s="31"/>
      <c r="K9" s="33"/>
      <c r="L9" s="33"/>
      <c r="M9" s="33"/>
      <c r="N9" s="33"/>
      <c r="R9" s="89" t="s">
        <v>81</v>
      </c>
      <c r="S9" s="90">
        <v>20</v>
      </c>
      <c r="T9" s="91">
        <v>100</v>
      </c>
      <c r="U9" s="29"/>
      <c r="V9" s="83" t="s">
        <v>155</v>
      </c>
      <c r="W9" s="97">
        <f>IFERROR(SUMIF(DATA_ANALYSIS!D27:D1034, FORECAST!AS11, DATA_ANALYSIS!Q27:Q1034)/W8, 0)</f>
        <v>19.666666666666668</v>
      </c>
      <c r="X9" s="29"/>
      <c r="Y9" s="73"/>
      <c r="Z9" s="73"/>
      <c r="AA9" s="73"/>
      <c r="AB9" s="73"/>
      <c r="AC9" s="73"/>
      <c r="AD9" s="73"/>
      <c r="AE9" s="73"/>
    </row>
    <row r="10" spans="1:33" ht="15" thickBot="1" x14ac:dyDescent="0.25">
      <c r="J10" s="31"/>
      <c r="K10" s="33"/>
      <c r="L10" s="33"/>
      <c r="M10" s="33"/>
      <c r="N10" s="33"/>
      <c r="R10" s="29"/>
      <c r="S10" s="29"/>
      <c r="T10" s="29"/>
      <c r="U10" s="29"/>
      <c r="V10" s="36"/>
      <c r="W10" s="29"/>
      <c r="X10" s="29"/>
      <c r="Y10" s="73"/>
      <c r="Z10" s="73"/>
      <c r="AA10" s="73"/>
      <c r="AB10" s="73"/>
      <c r="AC10" s="73"/>
      <c r="AD10" s="73"/>
      <c r="AE10" s="73"/>
    </row>
    <row r="11" spans="1:33" x14ac:dyDescent="0.2">
      <c r="J11" s="31"/>
      <c r="K11" s="33"/>
      <c r="L11" s="33"/>
      <c r="M11" s="33"/>
      <c r="N11" s="33"/>
      <c r="R11" s="93"/>
      <c r="S11" s="76" t="s">
        <v>39</v>
      </c>
      <c r="T11" s="76" t="s">
        <v>79</v>
      </c>
      <c r="U11" s="76" t="s">
        <v>83</v>
      </c>
      <c r="V11" s="152" t="s">
        <v>98</v>
      </c>
      <c r="W11" s="199" t="s">
        <v>52</v>
      </c>
      <c r="X11" s="200"/>
      <c r="Y11" s="73"/>
      <c r="Z11" s="73"/>
      <c r="AA11" s="73"/>
      <c r="AB11" s="73"/>
      <c r="AC11" s="73"/>
      <c r="AD11" s="73"/>
      <c r="AE11" s="73"/>
    </row>
    <row r="12" spans="1:33" x14ac:dyDescent="0.2">
      <c r="J12" s="31"/>
      <c r="K12" s="33"/>
      <c r="L12" s="33"/>
      <c r="M12" s="33"/>
      <c r="N12" s="33"/>
      <c r="R12" s="77" t="s">
        <v>82</v>
      </c>
      <c r="S12" s="181">
        <f>SUM(DATA_ANALYSIS!C27:C1031)</f>
        <v>47</v>
      </c>
      <c r="T12" s="182">
        <f>IFERROR(ABS(1-W9/FORECAST!AX11),"N/A")</f>
        <v>6.3638002523886961E-2</v>
      </c>
      <c r="U12" s="183">
        <f>DATA_ANALYSIS!S20</f>
        <v>0.99350807236395378</v>
      </c>
      <c r="V12" s="153">
        <f>IFERROR(VLOOKUP(S16, LISTS!$E$2:$F$4,2, FALSE), 0)+IFERROR(VLOOKUP(DATA_ANALYSIS!T16, LISTS!$E$2:$F$4,2, FALSE),0)+(IFERROR(VLOOKUP(DATA_ANALYSIS!U16, LISTS!$E$2:$F$4,2, FALSE),0))/3</f>
        <v>5.666666666666667</v>
      </c>
      <c r="W12" s="197" t="s">
        <v>111</v>
      </c>
      <c r="X12" s="198"/>
      <c r="Y12" s="73"/>
      <c r="Z12" s="73"/>
      <c r="AA12" s="73"/>
      <c r="AB12" s="73"/>
      <c r="AC12" s="73"/>
      <c r="AD12" s="73"/>
      <c r="AE12" s="73"/>
    </row>
    <row r="13" spans="1:33" x14ac:dyDescent="0.2">
      <c r="J13" s="31"/>
      <c r="K13" s="33"/>
      <c r="L13" s="33"/>
      <c r="M13" s="33"/>
      <c r="N13" s="33"/>
      <c r="R13" s="77" t="s">
        <v>40</v>
      </c>
      <c r="S13" s="37">
        <v>100</v>
      </c>
      <c r="T13" s="38">
        <v>0.05</v>
      </c>
      <c r="U13" s="37">
        <v>0.95</v>
      </c>
      <c r="V13" s="154">
        <v>2.5</v>
      </c>
      <c r="W13" s="77" t="s">
        <v>111</v>
      </c>
      <c r="X13" s="78">
        <v>2</v>
      </c>
      <c r="Y13" s="73"/>
      <c r="Z13" s="73"/>
      <c r="AA13" s="73"/>
      <c r="AB13" s="73"/>
      <c r="AC13" s="73"/>
      <c r="AD13" s="73"/>
      <c r="AE13" s="73"/>
    </row>
    <row r="14" spans="1:33" x14ac:dyDescent="0.2">
      <c r="J14" s="31"/>
      <c r="K14" s="33"/>
      <c r="L14" s="33"/>
      <c r="M14" s="33"/>
      <c r="N14" s="33"/>
      <c r="R14" s="77" t="s">
        <v>41</v>
      </c>
      <c r="S14" s="37">
        <v>40</v>
      </c>
      <c r="T14" s="38">
        <v>0.2</v>
      </c>
      <c r="U14" s="37">
        <v>0.9</v>
      </c>
      <c r="V14" s="154">
        <v>1.5</v>
      </c>
      <c r="W14" s="77" t="s">
        <v>108</v>
      </c>
      <c r="X14" s="78">
        <v>1.5</v>
      </c>
      <c r="Y14" s="73"/>
      <c r="Z14" s="73"/>
      <c r="AA14" s="73"/>
      <c r="AB14" s="73"/>
      <c r="AC14" s="73"/>
      <c r="AD14" s="73"/>
      <c r="AE14" s="73"/>
    </row>
    <row r="15" spans="1:33" x14ac:dyDescent="0.2">
      <c r="J15" s="31"/>
      <c r="K15" s="33"/>
      <c r="L15" s="33"/>
      <c r="M15" s="33"/>
      <c r="N15" s="33"/>
      <c r="R15" s="77" t="s">
        <v>42</v>
      </c>
      <c r="S15" s="98">
        <v>0</v>
      </c>
      <c r="T15" s="99">
        <v>1</v>
      </c>
      <c r="U15" s="98">
        <v>0</v>
      </c>
      <c r="V15" s="154">
        <v>0</v>
      </c>
      <c r="W15" s="77" t="s">
        <v>114</v>
      </c>
      <c r="X15" s="78">
        <v>3</v>
      </c>
      <c r="Y15" s="73"/>
      <c r="Z15" s="73"/>
      <c r="AA15" s="73"/>
      <c r="AB15" s="73"/>
      <c r="AC15" s="73"/>
      <c r="AD15" s="73"/>
      <c r="AE15" s="73"/>
    </row>
    <row r="16" spans="1:33" x14ac:dyDescent="0.2">
      <c r="J16" s="31"/>
      <c r="K16" s="33"/>
      <c r="L16" s="33"/>
      <c r="M16" s="33"/>
      <c r="N16" s="33"/>
      <c r="R16" s="77" t="s">
        <v>84</v>
      </c>
      <c r="S16" s="98" t="str">
        <f>IF(S12&gt;S14,$R14,IF(S12&gt;S15,$R15,$R13))</f>
        <v>Medium</v>
      </c>
      <c r="T16" s="98" t="str">
        <f>IF(W8=0, "Not Applicable", IF(T12&gt;T14,$R14,IF(T12&gt;T15,$R15,$R13)))</f>
        <v>High</v>
      </c>
      <c r="U16" s="98" t="str">
        <f>IF(U12&gt;U14,$R14,IF(U12&gt;U15,$R15,$R13))</f>
        <v>Medium</v>
      </c>
      <c r="V16" s="155" t="str">
        <f>IF(V12&gt;V14,$R14,IF(V12&gt;V15,$R15,$R13))</f>
        <v>Medium</v>
      </c>
      <c r="W16" s="77" t="s">
        <v>71</v>
      </c>
      <c r="X16" s="79">
        <f>DATA_ANALYSIS!J18</f>
        <v>2</v>
      </c>
      <c r="Y16" s="73"/>
      <c r="Z16" s="73"/>
      <c r="AA16" s="73"/>
      <c r="AB16" s="73"/>
      <c r="AC16" s="73"/>
      <c r="AD16" s="73"/>
      <c r="AE16" s="73"/>
    </row>
    <row r="17" spans="2:31" ht="15" thickBot="1" x14ac:dyDescent="0.25">
      <c r="J17" s="31"/>
      <c r="K17" s="33"/>
      <c r="L17" s="33"/>
      <c r="M17" s="33"/>
      <c r="N17" s="33"/>
      <c r="R17" s="94"/>
      <c r="S17" s="95"/>
      <c r="T17" s="95"/>
      <c r="U17" s="95"/>
      <c r="V17" s="95"/>
      <c r="W17" s="156" t="s">
        <v>72</v>
      </c>
      <c r="X17" s="80">
        <f>DATA_ANALYSIS!L18</f>
        <v>2</v>
      </c>
      <c r="Y17" s="73"/>
      <c r="Z17" s="73"/>
      <c r="AA17" s="73"/>
      <c r="AB17" s="73"/>
      <c r="AC17" s="73"/>
      <c r="AD17" s="73"/>
      <c r="AE17" s="73"/>
    </row>
    <row r="18" spans="2:31" ht="15" thickBot="1" x14ac:dyDescent="0.25">
      <c r="I18" s="34"/>
      <c r="J18" s="112">
        <f>COUNTIF(M27:M1034, 1)</f>
        <v>2</v>
      </c>
      <c r="K18" s="34"/>
      <c r="L18" s="112">
        <f>COUNTIF(N27:N1034, 1)</f>
        <v>2</v>
      </c>
      <c r="M18" s="34"/>
      <c r="N18" s="34"/>
    </row>
    <row r="19" spans="2:31" s="72" customFormat="1" ht="45" x14ac:dyDescent="0.25">
      <c r="B19" s="113" t="s">
        <v>157</v>
      </c>
      <c r="C19" s="114"/>
      <c r="D19" s="103" t="s">
        <v>27</v>
      </c>
      <c r="E19" s="103" t="s">
        <v>29</v>
      </c>
      <c r="F19" s="114"/>
      <c r="G19" s="114"/>
      <c r="H19" s="114"/>
      <c r="I19" s="115"/>
      <c r="J19" s="116" t="s">
        <v>75</v>
      </c>
      <c r="K19" s="116" t="s">
        <v>76</v>
      </c>
      <c r="L19" s="116" t="s">
        <v>77</v>
      </c>
      <c r="M19" s="116" t="s">
        <v>78</v>
      </c>
      <c r="N19" s="115"/>
      <c r="O19" s="114"/>
      <c r="P19" s="114"/>
      <c r="Q19" s="114"/>
      <c r="R19" s="103" t="s">
        <v>28</v>
      </c>
      <c r="S19" s="103" t="s">
        <v>23</v>
      </c>
      <c r="T19" s="103" t="s">
        <v>112</v>
      </c>
      <c r="U19" s="103" t="s">
        <v>113</v>
      </c>
      <c r="V19" s="116" t="s">
        <v>115</v>
      </c>
      <c r="W19" s="116" t="s">
        <v>116</v>
      </c>
      <c r="X19" s="116" t="s">
        <v>109</v>
      </c>
      <c r="Y19" s="116" t="s">
        <v>110</v>
      </c>
      <c r="Z19" s="116" t="s">
        <v>65</v>
      </c>
      <c r="AA19" s="116" t="s">
        <v>66</v>
      </c>
    </row>
    <row r="20" spans="2:31" ht="15.75" thickBot="1" x14ac:dyDescent="0.3">
      <c r="B20" s="118">
        <f>COUNTIF(F27:F10214, "Y")</f>
        <v>47</v>
      </c>
      <c r="C20" s="119"/>
      <c r="D20" s="110">
        <f>-R20/E20</f>
        <v>0.56020083876303972</v>
      </c>
      <c r="E20" s="120">
        <f>SUM(DATA_ANALYSIS!X27:X1034)/SUM(DATA_ANALYSIS!Y27:Y1034)</f>
        <v>2.1908501303490806</v>
      </c>
      <c r="F20" s="119"/>
      <c r="G20" s="119"/>
      <c r="H20" s="119"/>
      <c r="I20" s="121" t="str">
        <f>DATA_ANALYSIS!W12</f>
        <v>Standard Deviation</v>
      </c>
      <c r="J20" s="122">
        <f>VLOOKUP($I20, $J$5:$N$17, 2, FALSE)</f>
        <v>-1.5665818134916609</v>
      </c>
      <c r="K20" s="122">
        <f>VLOOKUP($I20, $J$5:$N$17, 3, FALSE)</f>
        <v>19.779347770938472</v>
      </c>
      <c r="L20" s="122">
        <f>VLOOKUP($I20, $J$5:$N$17, 4, FALSE)</f>
        <v>-5.6625077141019062</v>
      </c>
      <c r="M20" s="122">
        <f>VLOOKUP($I20, $J$5:$N$17, 5, FALSE)</f>
        <v>43.109316224740205</v>
      </c>
      <c r="N20" s="123"/>
      <c r="O20" s="119"/>
      <c r="P20" s="119"/>
      <c r="Q20" s="119"/>
      <c r="R20" s="124">
        <f>DATA_ANALYSIS!Q23-E20*DATA_ANALYSIS!P23</f>
        <v>-1.2273160806256698</v>
      </c>
      <c r="S20" s="184">
        <f>1-(DATA_ANALYSIS!AB26/DATA_ANALYSIS!AC26)</f>
        <v>0.99350807236395378</v>
      </c>
      <c r="T20" s="125">
        <f>_xlfn.STDEV.P(DATA_ANALYSIS!P27:P1027)</f>
        <v>5.3364823961075327</v>
      </c>
      <c r="U20" s="125">
        <f>_xlfn.STDEV.P(DATA_ANALYSIS!Q27:Q1026)</f>
        <v>12.192955984710528</v>
      </c>
      <c r="V20" s="126">
        <f>MEDIAN(T27:T1034)</f>
        <v>4.1063829787234045</v>
      </c>
      <c r="W20" s="126">
        <f>MEDIAN(U27:U1034)</f>
        <v>8.7234042553191493</v>
      </c>
      <c r="X20" s="126">
        <f>ABS(Z8-Y8)</f>
        <v>6</v>
      </c>
      <c r="Y20" s="126">
        <f>ABS(AA8-AB8)</f>
        <v>0</v>
      </c>
      <c r="Z20" s="126">
        <f>ROUNDDOWN(B20/4, 0)</f>
        <v>11</v>
      </c>
      <c r="AA20" s="126">
        <f>Z20*3</f>
        <v>33</v>
      </c>
    </row>
    <row r="21" spans="2:31" ht="15" thickBot="1" x14ac:dyDescent="0.25"/>
    <row r="22" spans="2:31" ht="30.75" thickBot="1" x14ac:dyDescent="0.25">
      <c r="B22" s="26"/>
      <c r="C22" s="26"/>
      <c r="D22" s="102" t="s">
        <v>47</v>
      </c>
      <c r="E22" s="103" t="s">
        <v>48</v>
      </c>
      <c r="F22" s="103" t="s">
        <v>57</v>
      </c>
      <c r="G22" s="103" t="s">
        <v>58</v>
      </c>
      <c r="H22" s="103" t="s">
        <v>54</v>
      </c>
      <c r="I22" s="103" t="s">
        <v>55</v>
      </c>
      <c r="J22" s="103" t="s">
        <v>56</v>
      </c>
      <c r="K22" s="103" t="s">
        <v>59</v>
      </c>
      <c r="L22" s="103" t="s">
        <v>60</v>
      </c>
      <c r="M22" s="103" t="s">
        <v>73</v>
      </c>
      <c r="N22" s="103" t="s">
        <v>74</v>
      </c>
      <c r="O22" s="103" t="s">
        <v>49</v>
      </c>
      <c r="P22" s="103" t="s">
        <v>45</v>
      </c>
      <c r="Q22" s="103" t="s">
        <v>46</v>
      </c>
      <c r="R22" s="103" t="str">
        <f>CONCATENATE(P22, " - AVG")</f>
        <v>X - AVG</v>
      </c>
      <c r="S22" s="103" t="str">
        <f>CONCATENATE(Q22, " - AVG")</f>
        <v>Y - AVG</v>
      </c>
      <c r="T22" s="103" t="s">
        <v>43</v>
      </c>
      <c r="U22" s="103" t="s">
        <v>44</v>
      </c>
      <c r="V22" s="103" t="str">
        <f>_xlfn.CONCAT(P22, " - MED")</f>
        <v>X - MED</v>
      </c>
      <c r="W22" s="103" t="str">
        <f>_xlfn.CONCAT(Q22, " - MED")</f>
        <v>Y - MED</v>
      </c>
      <c r="X22" s="103" t="s">
        <v>38</v>
      </c>
      <c r="Y22" s="103" t="s">
        <v>26</v>
      </c>
      <c r="Z22" s="103" t="s">
        <v>24</v>
      </c>
      <c r="AA22" s="103" t="s">
        <v>25</v>
      </c>
      <c r="AB22" s="103" t="s">
        <v>34</v>
      </c>
      <c r="AC22" s="104" t="str">
        <f>CONCATENATE("(",Q22, " - AVG)^2")</f>
        <v>(Y - AVG)^2</v>
      </c>
    </row>
    <row r="23" spans="2:31" ht="15" x14ac:dyDescent="0.2">
      <c r="B23" s="157" t="s">
        <v>30</v>
      </c>
      <c r="C23" s="158"/>
      <c r="D23" s="159">
        <f>AVERAGE(D27:D1034)</f>
        <v>9.1063829787234045</v>
      </c>
      <c r="E23" s="160">
        <f>AVERAGE(E27:E1034)</f>
        <v>18.723404255319149</v>
      </c>
      <c r="F23" s="160"/>
      <c r="G23" s="160"/>
      <c r="H23" s="160"/>
      <c r="I23" s="160"/>
      <c r="J23" s="160"/>
      <c r="K23" s="160"/>
      <c r="L23" s="160"/>
      <c r="M23" s="160"/>
      <c r="N23" s="160"/>
      <c r="O23" s="160"/>
      <c r="P23" s="160">
        <f t="shared" ref="P23:AC23" si="0">AVERAGE(P27:P1034)</f>
        <v>9.1063829787234045</v>
      </c>
      <c r="Q23" s="160">
        <f t="shared" si="0"/>
        <v>18.723404255319149</v>
      </c>
      <c r="R23" s="160">
        <f t="shared" si="0"/>
        <v>-2.6456378459152665E-16</v>
      </c>
      <c r="S23" s="160">
        <f t="shared" si="0"/>
        <v>-6.0471722192348951E-16</v>
      </c>
      <c r="T23" s="160">
        <f t="shared" ref="T23:U23" si="1">AVERAGE(T27:T1034)</f>
        <v>4.4717066545948398</v>
      </c>
      <c r="U23" s="160">
        <f t="shared" si="1"/>
        <v>9.8216387505658655</v>
      </c>
      <c r="V23" s="160">
        <f t="shared" ref="V23:W23" si="2">AVERAGE(V27:V1034)</f>
        <v>0.10638297872340426</v>
      </c>
      <c r="W23" s="160">
        <f t="shared" si="2"/>
        <v>3.7234042553191489</v>
      </c>
      <c r="X23" s="160">
        <f t="shared" si="0"/>
        <v>62.391127206880938</v>
      </c>
      <c r="Y23" s="160">
        <f t="shared" si="0"/>
        <v>28.478044363965601</v>
      </c>
      <c r="Z23" s="160">
        <f t="shared" si="0"/>
        <v>18.723404255319146</v>
      </c>
      <c r="AA23" s="160">
        <f t="shared" si="0"/>
        <v>3.9684567688728998E-16</v>
      </c>
      <c r="AB23" s="160">
        <f t="shared" si="0"/>
        <v>11.978566471267055</v>
      </c>
      <c r="AC23" s="161">
        <f t="shared" si="0"/>
        <v>148.6681756450883</v>
      </c>
    </row>
    <row r="24" spans="2:31" ht="15" x14ac:dyDescent="0.2">
      <c r="B24" s="162" t="s">
        <v>31</v>
      </c>
      <c r="C24" s="158"/>
      <c r="D24" s="159">
        <f>SUM(D27:D1030)</f>
        <v>428</v>
      </c>
      <c r="E24" s="160">
        <f>SUM(E27:E1030)</f>
        <v>880</v>
      </c>
      <c r="F24" s="160"/>
      <c r="G24" s="160"/>
      <c r="H24" s="160"/>
      <c r="I24" s="160"/>
      <c r="J24" s="160"/>
      <c r="K24" s="160"/>
      <c r="L24" s="160"/>
      <c r="M24" s="160"/>
      <c r="N24" s="160"/>
      <c r="O24" s="160"/>
      <c r="P24" s="160">
        <f t="shared" ref="P24:AC24" si="3">SUM(P27:P1030)</f>
        <v>428</v>
      </c>
      <c r="Q24" s="160">
        <f t="shared" si="3"/>
        <v>880</v>
      </c>
      <c r="R24" s="160">
        <f t="shared" si="3"/>
        <v>-1.2434497875801753E-14</v>
      </c>
      <c r="S24" s="160">
        <f t="shared" si="3"/>
        <v>-2.8421709430404007E-14</v>
      </c>
      <c r="T24" s="160">
        <f t="shared" ref="T24:U24" si="4">SUM(T27:T1030)</f>
        <v>210.17021276595747</v>
      </c>
      <c r="U24" s="160">
        <f t="shared" si="4"/>
        <v>461.61702127659572</v>
      </c>
      <c r="V24" s="160">
        <f t="shared" ref="V24:W24" si="5">SUM(V27:V1030)</f>
        <v>5</v>
      </c>
      <c r="W24" s="160">
        <f t="shared" si="5"/>
        <v>175</v>
      </c>
      <c r="X24" s="160">
        <f t="shared" si="3"/>
        <v>2932.382978723404</v>
      </c>
      <c r="Y24" s="160">
        <f t="shared" si="3"/>
        <v>1338.4680851063833</v>
      </c>
      <c r="Z24" s="160">
        <f t="shared" si="3"/>
        <v>879.99999999999977</v>
      </c>
      <c r="AA24" s="160">
        <f t="shared" si="3"/>
        <v>1.865174681370263E-14</v>
      </c>
      <c r="AB24" s="160">
        <f t="shared" si="3"/>
        <v>562.9926241495516</v>
      </c>
      <c r="AC24" s="161">
        <f t="shared" si="3"/>
        <v>6987.4042553191493</v>
      </c>
    </row>
    <row r="25" spans="2:31" ht="15" x14ac:dyDescent="0.2">
      <c r="B25" s="162" t="s">
        <v>32</v>
      </c>
      <c r="C25" s="158"/>
      <c r="D25" s="159">
        <f>MEDIAN(D27:D1030)</f>
        <v>9</v>
      </c>
      <c r="E25" s="160">
        <f>MEDIAN(E27:E1030)</f>
        <v>15</v>
      </c>
      <c r="F25" s="160"/>
      <c r="G25" s="160"/>
      <c r="H25" s="160"/>
      <c r="I25" s="160"/>
      <c r="J25" s="160"/>
      <c r="K25" s="160"/>
      <c r="L25" s="160"/>
      <c r="M25" s="160"/>
      <c r="N25" s="160"/>
      <c r="O25" s="160"/>
      <c r="P25" s="160">
        <f t="shared" ref="P25:AC25" si="6">MEDIAN(P27:P1030)</f>
        <v>9</v>
      </c>
      <c r="Q25" s="160">
        <f t="shared" si="6"/>
        <v>15</v>
      </c>
      <c r="R25" s="160">
        <f t="shared" si="6"/>
        <v>-0.10638297872340452</v>
      </c>
      <c r="S25" s="160">
        <f t="shared" si="6"/>
        <v>-3.7234042553191493</v>
      </c>
      <c r="T25" s="160">
        <f t="shared" ref="T25:U25" si="7">MEDIAN(T27:T1030)</f>
        <v>4.1063829787234045</v>
      </c>
      <c r="U25" s="160">
        <f t="shared" si="7"/>
        <v>8.7234042553191493</v>
      </c>
      <c r="V25" s="160">
        <f t="shared" ref="V25:W25" si="8">MEDIAN(V27:V1030)</f>
        <v>0</v>
      </c>
      <c r="W25" s="160">
        <f t="shared" si="8"/>
        <v>0</v>
      </c>
      <c r="X25" s="160">
        <f t="shared" si="6"/>
        <v>36.991851516523312</v>
      </c>
      <c r="Y25" s="160">
        <f t="shared" si="6"/>
        <v>16.862381167949302</v>
      </c>
      <c r="Z25" s="160">
        <f t="shared" si="6"/>
        <v>18.490335092516055</v>
      </c>
      <c r="AA25" s="160">
        <f t="shared" si="6"/>
        <v>-0.27306542888026719</v>
      </c>
      <c r="AB25" s="160">
        <f t="shared" si="6"/>
        <v>1.6886611668981046</v>
      </c>
      <c r="AC25" s="161">
        <f t="shared" si="6"/>
        <v>76.097781801720245</v>
      </c>
    </row>
    <row r="26" spans="2:31" ht="18" thickBot="1" x14ac:dyDescent="0.25">
      <c r="B26" s="163" t="s">
        <v>35</v>
      </c>
      <c r="C26" s="158"/>
      <c r="D26" s="159">
        <f t="shared" ref="D26:E26" si="9">D24*D24</f>
        <v>183184</v>
      </c>
      <c r="E26" s="160">
        <f t="shared" si="9"/>
        <v>774400</v>
      </c>
      <c r="F26" s="160"/>
      <c r="G26" s="160"/>
      <c r="H26" s="160"/>
      <c r="I26" s="160"/>
      <c r="J26" s="160"/>
      <c r="K26" s="160"/>
      <c r="L26" s="160"/>
      <c r="M26" s="160"/>
      <c r="N26" s="160"/>
      <c r="O26" s="160"/>
      <c r="P26" s="160">
        <f t="shared" ref="P26:AC26" si="10">P24*P24</f>
        <v>183184</v>
      </c>
      <c r="Q26" s="160">
        <f t="shared" si="10"/>
        <v>774400</v>
      </c>
      <c r="R26" s="160">
        <f t="shared" si="10"/>
        <v>1.5461673742331831E-28</v>
      </c>
      <c r="S26" s="160">
        <f t="shared" si="10"/>
        <v>8.0779356694631609E-28</v>
      </c>
      <c r="T26" s="160">
        <f t="shared" ref="T26:U26" si="11">T24*T24</f>
        <v>44171.518334087836</v>
      </c>
      <c r="U26" s="160">
        <f t="shared" si="11"/>
        <v>213090.27433227704</v>
      </c>
      <c r="V26" s="160">
        <f t="shared" ref="V26:W26" si="12">V24*V24</f>
        <v>25</v>
      </c>
      <c r="W26" s="160">
        <f t="shared" si="12"/>
        <v>30625</v>
      </c>
      <c r="X26" s="160">
        <f t="shared" si="10"/>
        <v>8598869.9339067433</v>
      </c>
      <c r="Y26" s="160">
        <f t="shared" si="10"/>
        <v>1791496.8148483487</v>
      </c>
      <c r="Z26" s="160">
        <f t="shared" si="10"/>
        <v>774399.99999999965</v>
      </c>
      <c r="AA26" s="160">
        <f t="shared" si="10"/>
        <v>3.4788765920246621E-28</v>
      </c>
      <c r="AB26" s="160">
        <f t="shared" si="10"/>
        <v>316960.69484679826</v>
      </c>
      <c r="AC26" s="161">
        <f t="shared" si="10"/>
        <v>48823818.227252156</v>
      </c>
    </row>
    <row r="27" spans="2:31" x14ac:dyDescent="0.2">
      <c r="B27" s="26"/>
      <c r="C27" s="101">
        <f>IF(F27="Y",1,0)</f>
        <v>1</v>
      </c>
      <c r="D27" s="105">
        <v>10</v>
      </c>
      <c r="E27" s="35">
        <v>20</v>
      </c>
      <c r="F27" s="32" t="str">
        <f>IF(LEN(D27)&gt;0, "Y", "N")</f>
        <v>Y</v>
      </c>
      <c r="G27" s="32" t="str">
        <f>IF(LEN(E27)&gt;0, "Y", "N")</f>
        <v>Y</v>
      </c>
      <c r="H27" s="32">
        <v>1E-10</v>
      </c>
      <c r="I27" s="32">
        <f t="shared" ref="I27:I90" si="13">IF(F27="Y", D27+H27, "")</f>
        <v>10.0000000001</v>
      </c>
      <c r="J27" s="32">
        <f t="shared" ref="J27:J90" si="14">IF(G27="Y", E27+H27, "")</f>
        <v>20.000000000099998</v>
      </c>
      <c r="K27" s="32">
        <f>IFERROR(RANK(I27, I$27:I$1034, 1), "")</f>
        <v>30</v>
      </c>
      <c r="L27" s="32">
        <f>IFERROR(RANK(J27, J$27:J$1034, 1), "")</f>
        <v>27</v>
      </c>
      <c r="M27" s="32">
        <f t="shared" ref="M27:M90" si="15">IF(F27="Y", IF(OR(P27&lt;J$20, P27&gt;K$20),1,0), "")</f>
        <v>0</v>
      </c>
      <c r="N27" s="32">
        <f t="shared" ref="N27:N90" si="16">IF(G27="Y", IF(OR(Q27&lt;L$20, Q27&gt;M$20), 1, 0 ), "")</f>
        <v>0</v>
      </c>
      <c r="O27" s="35" t="s">
        <v>51</v>
      </c>
      <c r="P27" s="27">
        <f t="shared" ref="P27:P73" si="17">IF(O27="N", D27, "")</f>
        <v>10</v>
      </c>
      <c r="Q27" s="32">
        <f t="shared" ref="Q27:Q73" si="18">IF(O27="N", E27, "")</f>
        <v>20</v>
      </c>
      <c r="R27" s="100">
        <f>IF(F27="Y", P27-P$23, "")</f>
        <v>0.89361702127659548</v>
      </c>
      <c r="S27" s="100">
        <f>IF(G27="y", Q27-Q$23, "")</f>
        <v>1.2765957446808507</v>
      </c>
      <c r="T27" s="100">
        <f>IFERROR(ABS(R27), "")</f>
        <v>0.89361702127659548</v>
      </c>
      <c r="U27" s="100">
        <f>IFERROR(ABS(S27), "")</f>
        <v>1.2765957446808507</v>
      </c>
      <c r="V27" s="100">
        <f t="shared" ref="V27:V90" si="19">IFERROR(IF(F27="Y", (P27-P$25), ""), "")</f>
        <v>1</v>
      </c>
      <c r="W27" s="100">
        <f>IFERROR(IF(G27="Y", Q27-Q$25, ""), "")</f>
        <v>5</v>
      </c>
      <c r="X27" s="100">
        <f t="shared" ref="X27:X90" si="20">IFERROR(R27*S27,"")</f>
        <v>1.1407876867360791</v>
      </c>
      <c r="Y27" s="100">
        <f t="shared" ref="Y27:Y90" si="21">IFERROR(R27*R27, "")</f>
        <v>0.79855138071525533</v>
      </c>
      <c r="Z27" s="100">
        <f>IF(LEN(P27)&gt;0, DATA_ANALYSIS!E$20*P27+DATA_ANALYSIS!R$20, "")</f>
        <v>20.681185222865135</v>
      </c>
      <c r="AA27" s="100">
        <f t="shared" ref="AA27:AA90" si="22">IFERROR(Z27-Q27, "")</f>
        <v>0.68118522286513539</v>
      </c>
      <c r="AB27" s="100">
        <f t="shared" ref="AB27:AB90" si="23">IFERROR(AA27*AA27, "")</f>
        <v>0.46401330784982414</v>
      </c>
      <c r="AC27" s="106">
        <f t="shared" ref="AC27:AC90" si="24">IFERROR(S27*S27,"")</f>
        <v>1.6296966953372558</v>
      </c>
    </row>
    <row r="28" spans="2:31" x14ac:dyDescent="0.2">
      <c r="B28" s="26"/>
      <c r="C28" s="101">
        <f t="shared" ref="C28:C91" si="25">IF(F28="Y",1,0)</f>
        <v>1</v>
      </c>
      <c r="D28" s="105">
        <v>5</v>
      </c>
      <c r="E28" s="35">
        <v>10</v>
      </c>
      <c r="F28" s="32" t="str">
        <f t="shared" ref="F28:F91" si="26">IF(LEN(D28)&gt;0, "Y", "N")</f>
        <v>Y</v>
      </c>
      <c r="G28" s="32" t="str">
        <f t="shared" ref="G28:G91" si="27">IF(LEN(E28)&gt;0, "Y", "N")</f>
        <v>Y</v>
      </c>
      <c r="H28" s="32">
        <f>IF(G28="Y", 0.0000000001+H27, "")</f>
        <v>2.0000000000000001E-10</v>
      </c>
      <c r="I28" s="32">
        <f t="shared" si="13"/>
        <v>5.0000000002</v>
      </c>
      <c r="J28" s="32">
        <f t="shared" si="14"/>
        <v>10.0000000002</v>
      </c>
      <c r="K28" s="32">
        <f t="shared" ref="K28:K91" si="28">IFERROR(RANK(I28, I$27:I$1034, 1), "")</f>
        <v>11</v>
      </c>
      <c r="L28" s="32">
        <f t="shared" ref="L28:L91" si="29">IFERROR(RANK(J28, J$27:J$1034, 1), "")</f>
        <v>13</v>
      </c>
      <c r="M28" s="32">
        <f t="shared" si="15"/>
        <v>0</v>
      </c>
      <c r="N28" s="32">
        <f t="shared" si="16"/>
        <v>0</v>
      </c>
      <c r="O28" s="35" t="s">
        <v>51</v>
      </c>
      <c r="P28" s="27">
        <f t="shared" si="17"/>
        <v>5</v>
      </c>
      <c r="Q28" s="32">
        <f t="shared" si="18"/>
        <v>10</v>
      </c>
      <c r="R28" s="100">
        <f t="shared" ref="R28:R91" si="30">IF(F28="Y", P28-P$23, "")</f>
        <v>-4.1063829787234045</v>
      </c>
      <c r="S28" s="100">
        <f t="shared" ref="S28:S91" si="31">IF(G28="y", Q28-Q$23, "")</f>
        <v>-8.7234042553191493</v>
      </c>
      <c r="T28" s="100">
        <f t="shared" ref="T28:T91" si="32">IFERROR(ABS(R28), "")</f>
        <v>4.1063829787234045</v>
      </c>
      <c r="U28" s="100">
        <f t="shared" ref="U28:U91" si="33">IFERROR(ABS(S28), "")</f>
        <v>8.7234042553191493</v>
      </c>
      <c r="V28" s="100">
        <f t="shared" si="19"/>
        <v>-4</v>
      </c>
      <c r="W28" s="100">
        <f t="shared" ref="W28:W91" si="34">IFERROR(IF(G28="Y", Q28-Q$25, ""), "")</f>
        <v>-5</v>
      </c>
      <c r="X28" s="100">
        <f t="shared" si="20"/>
        <v>35.821638750565867</v>
      </c>
      <c r="Y28" s="100">
        <f t="shared" si="21"/>
        <v>16.862381167949302</v>
      </c>
      <c r="Z28" s="100">
        <f>IF(LEN(P28)&gt;0, DATA_ANALYSIS!E$20*P28+DATA_ANALYSIS!R$20, "")</f>
        <v>9.7269345711197328</v>
      </c>
      <c r="AA28" s="100">
        <f t="shared" si="22"/>
        <v>-0.27306542888026719</v>
      </c>
      <c r="AB28" s="100">
        <f t="shared" si="23"/>
        <v>7.4564728449564258E-2</v>
      </c>
      <c r="AC28" s="106">
        <f t="shared" si="24"/>
        <v>76.097781801720245</v>
      </c>
    </row>
    <row r="29" spans="2:31" x14ac:dyDescent="0.2">
      <c r="B29" s="26"/>
      <c r="C29" s="101">
        <f t="shared" si="25"/>
        <v>1</v>
      </c>
      <c r="D29" s="105">
        <v>11</v>
      </c>
      <c r="E29" s="35">
        <v>10</v>
      </c>
      <c r="F29" s="32" t="str">
        <f t="shared" si="26"/>
        <v>Y</v>
      </c>
      <c r="G29" s="32" t="str">
        <f t="shared" si="27"/>
        <v>Y</v>
      </c>
      <c r="H29" s="32">
        <f t="shared" ref="H29:H92" si="35">IF(G29="Y", 0.0000000001+H28, "")</f>
        <v>3E-10</v>
      </c>
      <c r="I29" s="32">
        <f t="shared" si="13"/>
        <v>11.0000000003</v>
      </c>
      <c r="J29" s="32">
        <f t="shared" si="14"/>
        <v>10.0000000003</v>
      </c>
      <c r="K29" s="32">
        <f t="shared" si="28"/>
        <v>33</v>
      </c>
      <c r="L29" s="32">
        <f t="shared" si="29"/>
        <v>14</v>
      </c>
      <c r="M29" s="32">
        <f t="shared" si="15"/>
        <v>0</v>
      </c>
      <c r="N29" s="32">
        <f t="shared" si="16"/>
        <v>0</v>
      </c>
      <c r="O29" s="35" t="s">
        <v>51</v>
      </c>
      <c r="P29" s="27">
        <f t="shared" si="17"/>
        <v>11</v>
      </c>
      <c r="Q29" s="32">
        <f t="shared" si="18"/>
        <v>10</v>
      </c>
      <c r="R29" s="100">
        <f t="shared" si="30"/>
        <v>1.8936170212765955</v>
      </c>
      <c r="S29" s="100">
        <f t="shared" si="31"/>
        <v>-8.7234042553191493</v>
      </c>
      <c r="T29" s="100">
        <f t="shared" si="32"/>
        <v>1.8936170212765955</v>
      </c>
      <c r="U29" s="100">
        <f t="shared" si="33"/>
        <v>8.7234042553191493</v>
      </c>
      <c r="V29" s="100">
        <f t="shared" si="19"/>
        <v>2</v>
      </c>
      <c r="W29" s="100">
        <f t="shared" si="34"/>
        <v>-5</v>
      </c>
      <c r="X29" s="100">
        <f t="shared" si="20"/>
        <v>-16.518786781349025</v>
      </c>
      <c r="Y29" s="100">
        <f t="shared" si="21"/>
        <v>3.5857854232684461</v>
      </c>
      <c r="Z29" s="100">
        <f>IF(LEN(P29)&gt;0, DATA_ANALYSIS!E$20*P29+DATA_ANALYSIS!R$20, "")</f>
        <v>22.872035353214216</v>
      </c>
      <c r="AA29" s="100">
        <f t="shared" si="22"/>
        <v>12.872035353214216</v>
      </c>
      <c r="AB29" s="100">
        <f t="shared" si="23"/>
        <v>165.68929413439662</v>
      </c>
      <c r="AC29" s="106">
        <f t="shared" si="24"/>
        <v>76.097781801720245</v>
      </c>
    </row>
    <row r="30" spans="2:31" x14ac:dyDescent="0.2">
      <c r="B30" s="26"/>
      <c r="C30" s="101">
        <f t="shared" si="25"/>
        <v>1</v>
      </c>
      <c r="D30" s="105">
        <v>3</v>
      </c>
      <c r="E30" s="35">
        <v>5</v>
      </c>
      <c r="F30" s="32" t="str">
        <f t="shared" si="26"/>
        <v>Y</v>
      </c>
      <c r="G30" s="32" t="str">
        <f t="shared" si="27"/>
        <v>Y</v>
      </c>
      <c r="H30" s="32">
        <f t="shared" si="35"/>
        <v>4.0000000000000001E-10</v>
      </c>
      <c r="I30" s="32">
        <f t="shared" si="13"/>
        <v>3.0000000004</v>
      </c>
      <c r="J30" s="32">
        <f t="shared" si="14"/>
        <v>5.0000000004</v>
      </c>
      <c r="K30" s="32">
        <f t="shared" si="28"/>
        <v>5</v>
      </c>
      <c r="L30" s="32">
        <f t="shared" si="29"/>
        <v>3</v>
      </c>
      <c r="M30" s="32">
        <f t="shared" si="15"/>
        <v>0</v>
      </c>
      <c r="N30" s="32">
        <f t="shared" si="16"/>
        <v>0</v>
      </c>
      <c r="O30" s="35" t="s">
        <v>51</v>
      </c>
      <c r="P30" s="27">
        <f t="shared" si="17"/>
        <v>3</v>
      </c>
      <c r="Q30" s="32">
        <f t="shared" si="18"/>
        <v>5</v>
      </c>
      <c r="R30" s="100">
        <f t="shared" si="30"/>
        <v>-6.1063829787234045</v>
      </c>
      <c r="S30" s="100">
        <f t="shared" si="31"/>
        <v>-13.723404255319149</v>
      </c>
      <c r="T30" s="100">
        <f t="shared" si="32"/>
        <v>6.1063829787234045</v>
      </c>
      <c r="U30" s="100">
        <f t="shared" si="33"/>
        <v>13.723404255319149</v>
      </c>
      <c r="V30" s="100">
        <f t="shared" si="19"/>
        <v>-6</v>
      </c>
      <c r="W30" s="100">
        <f t="shared" si="34"/>
        <v>-10</v>
      </c>
      <c r="X30" s="100">
        <f t="shared" si="20"/>
        <v>83.800362154821187</v>
      </c>
      <c r="Y30" s="100">
        <f t="shared" si="21"/>
        <v>37.28791308284292</v>
      </c>
      <c r="Z30" s="100">
        <f>IF(LEN(P30)&gt;0, DATA_ANALYSIS!E$20*P30+DATA_ANALYSIS!R$20, "")</f>
        <v>5.3452343104215725</v>
      </c>
      <c r="AA30" s="100">
        <f t="shared" si="22"/>
        <v>0.34523431042157249</v>
      </c>
      <c r="AB30" s="100">
        <f t="shared" si="23"/>
        <v>0.11918672909225868</v>
      </c>
      <c r="AC30" s="106">
        <f t="shared" si="24"/>
        <v>188.33182435491173</v>
      </c>
    </row>
    <row r="31" spans="2:31" x14ac:dyDescent="0.2">
      <c r="B31" s="26"/>
      <c r="C31" s="101">
        <f t="shared" si="25"/>
        <v>1</v>
      </c>
      <c r="D31" s="105">
        <v>8</v>
      </c>
      <c r="E31" s="35">
        <v>15</v>
      </c>
      <c r="F31" s="32" t="str">
        <f t="shared" si="26"/>
        <v>Y</v>
      </c>
      <c r="G31" s="32" t="str">
        <f t="shared" si="27"/>
        <v>Y</v>
      </c>
      <c r="H31" s="32">
        <f t="shared" si="35"/>
        <v>5.0000000000000003E-10</v>
      </c>
      <c r="I31" s="32">
        <f t="shared" si="13"/>
        <v>8.0000000005</v>
      </c>
      <c r="J31" s="32">
        <f t="shared" si="14"/>
        <v>15.0000000005</v>
      </c>
      <c r="K31" s="32">
        <f t="shared" si="28"/>
        <v>22</v>
      </c>
      <c r="L31" s="32">
        <f t="shared" si="29"/>
        <v>21</v>
      </c>
      <c r="M31" s="32">
        <f t="shared" si="15"/>
        <v>0</v>
      </c>
      <c r="N31" s="32">
        <f t="shared" si="16"/>
        <v>0</v>
      </c>
      <c r="O31" s="35" t="s">
        <v>51</v>
      </c>
      <c r="P31" s="27">
        <f t="shared" si="17"/>
        <v>8</v>
      </c>
      <c r="Q31" s="32">
        <f t="shared" si="18"/>
        <v>15</v>
      </c>
      <c r="R31" s="100">
        <f t="shared" si="30"/>
        <v>-1.1063829787234045</v>
      </c>
      <c r="S31" s="100">
        <f t="shared" si="31"/>
        <v>-3.7234042553191493</v>
      </c>
      <c r="T31" s="100">
        <f t="shared" si="32"/>
        <v>1.1063829787234045</v>
      </c>
      <c r="U31" s="100">
        <f t="shared" si="33"/>
        <v>3.7234042553191493</v>
      </c>
      <c r="V31" s="100">
        <f t="shared" si="19"/>
        <v>-1</v>
      </c>
      <c r="W31" s="100">
        <f t="shared" si="34"/>
        <v>0</v>
      </c>
      <c r="X31" s="100">
        <f t="shared" si="20"/>
        <v>4.1195110909914003</v>
      </c>
      <c r="Y31" s="100">
        <f t="shared" si="21"/>
        <v>1.2240832956088734</v>
      </c>
      <c r="Z31" s="100">
        <f>IF(LEN(P31)&gt;0, DATA_ANALYSIS!E$20*P31+DATA_ANALYSIS!R$20, "")</f>
        <v>16.299484962166975</v>
      </c>
      <c r="AA31" s="100">
        <f t="shared" si="22"/>
        <v>1.2994849621669751</v>
      </c>
      <c r="AB31" s="100">
        <f t="shared" si="23"/>
        <v>1.6886611668981046</v>
      </c>
      <c r="AC31" s="106">
        <f t="shared" si="24"/>
        <v>13.863739248528749</v>
      </c>
    </row>
    <row r="32" spans="2:31" x14ac:dyDescent="0.2">
      <c r="B32" s="26"/>
      <c r="C32" s="101">
        <f t="shared" si="25"/>
        <v>1</v>
      </c>
      <c r="D32" s="105">
        <v>17</v>
      </c>
      <c r="E32" s="35">
        <v>40</v>
      </c>
      <c r="F32" s="32" t="str">
        <f t="shared" si="26"/>
        <v>Y</v>
      </c>
      <c r="G32" s="32" t="str">
        <f t="shared" si="27"/>
        <v>Y</v>
      </c>
      <c r="H32" s="32">
        <f t="shared" si="35"/>
        <v>6E-10</v>
      </c>
      <c r="I32" s="32">
        <f t="shared" si="13"/>
        <v>17.0000000006</v>
      </c>
      <c r="J32" s="32">
        <f t="shared" si="14"/>
        <v>40.000000000599996</v>
      </c>
      <c r="K32" s="32">
        <f t="shared" si="28"/>
        <v>40</v>
      </c>
      <c r="L32" s="32">
        <f t="shared" si="29"/>
        <v>42</v>
      </c>
      <c r="M32" s="32">
        <f t="shared" si="15"/>
        <v>0</v>
      </c>
      <c r="N32" s="32">
        <f t="shared" si="16"/>
        <v>0</v>
      </c>
      <c r="O32" s="35" t="s">
        <v>51</v>
      </c>
      <c r="P32" s="27">
        <f t="shared" si="17"/>
        <v>17</v>
      </c>
      <c r="Q32" s="32">
        <f t="shared" si="18"/>
        <v>40</v>
      </c>
      <c r="R32" s="100">
        <f t="shared" si="30"/>
        <v>7.8936170212765955</v>
      </c>
      <c r="S32" s="100">
        <f t="shared" si="31"/>
        <v>21.276595744680851</v>
      </c>
      <c r="T32" s="100">
        <f t="shared" si="32"/>
        <v>7.8936170212765955</v>
      </c>
      <c r="U32" s="100">
        <f t="shared" si="33"/>
        <v>21.276595744680851</v>
      </c>
      <c r="V32" s="100">
        <f t="shared" si="19"/>
        <v>8</v>
      </c>
      <c r="W32" s="100">
        <f t="shared" si="34"/>
        <v>25</v>
      </c>
      <c r="X32" s="100">
        <f t="shared" si="20"/>
        <v>167.94929832503394</v>
      </c>
      <c r="Y32" s="100">
        <f t="shared" si="21"/>
        <v>62.309189678587593</v>
      </c>
      <c r="Z32" s="100">
        <f>IF(LEN(P32)&gt;0, DATA_ANALYSIS!E$20*P32+DATA_ANALYSIS!R$20, "")</f>
        <v>36.017136135308704</v>
      </c>
      <c r="AA32" s="100">
        <f t="shared" si="22"/>
        <v>-3.9828638646912964</v>
      </c>
      <c r="AB32" s="100">
        <f t="shared" si="23"/>
        <v>15.86320456466369</v>
      </c>
      <c r="AC32" s="106">
        <f t="shared" si="24"/>
        <v>452.69352648257126</v>
      </c>
    </row>
    <row r="33" spans="2:29" x14ac:dyDescent="0.2">
      <c r="B33" s="26"/>
      <c r="C33" s="101">
        <f t="shared" si="25"/>
        <v>1</v>
      </c>
      <c r="D33" s="105">
        <v>6</v>
      </c>
      <c r="E33" s="35">
        <v>13</v>
      </c>
      <c r="F33" s="32" t="str">
        <f t="shared" si="26"/>
        <v>Y</v>
      </c>
      <c r="G33" s="32" t="str">
        <f t="shared" si="27"/>
        <v>Y</v>
      </c>
      <c r="H33" s="32">
        <f t="shared" si="35"/>
        <v>6.9999999999999996E-10</v>
      </c>
      <c r="I33" s="32">
        <f t="shared" si="13"/>
        <v>6.0000000007000001</v>
      </c>
      <c r="J33" s="32">
        <f t="shared" si="14"/>
        <v>13.0000000007</v>
      </c>
      <c r="K33" s="32">
        <f t="shared" si="28"/>
        <v>18</v>
      </c>
      <c r="L33" s="32">
        <f t="shared" si="29"/>
        <v>19</v>
      </c>
      <c r="M33" s="32">
        <f t="shared" si="15"/>
        <v>0</v>
      </c>
      <c r="N33" s="32">
        <f t="shared" si="16"/>
        <v>0</v>
      </c>
      <c r="O33" s="35" t="s">
        <v>51</v>
      </c>
      <c r="P33" s="27">
        <f t="shared" si="17"/>
        <v>6</v>
      </c>
      <c r="Q33" s="32">
        <f t="shared" si="18"/>
        <v>13</v>
      </c>
      <c r="R33" s="100">
        <f t="shared" si="30"/>
        <v>-3.1063829787234045</v>
      </c>
      <c r="S33" s="100">
        <f t="shared" si="31"/>
        <v>-5.7234042553191493</v>
      </c>
      <c r="T33" s="100">
        <f t="shared" si="32"/>
        <v>3.1063829787234045</v>
      </c>
      <c r="U33" s="100">
        <f t="shared" si="33"/>
        <v>5.7234042553191493</v>
      </c>
      <c r="V33" s="100">
        <f t="shared" si="19"/>
        <v>-3</v>
      </c>
      <c r="W33" s="100">
        <f t="shared" si="34"/>
        <v>-2</v>
      </c>
      <c r="X33" s="100">
        <f t="shared" si="20"/>
        <v>17.779085559076506</v>
      </c>
      <c r="Y33" s="100">
        <f t="shared" si="21"/>
        <v>9.6496152105024908</v>
      </c>
      <c r="Z33" s="100">
        <f>IF(LEN(P33)&gt;0, DATA_ANALYSIS!E$20*P33+DATA_ANALYSIS!R$20, "")</f>
        <v>11.917784701468815</v>
      </c>
      <c r="AA33" s="100">
        <f t="shared" si="22"/>
        <v>-1.0822152985311853</v>
      </c>
      <c r="AB33" s="100">
        <f t="shared" si="23"/>
        <v>1.1711899523749425</v>
      </c>
      <c r="AC33" s="106">
        <f t="shared" si="24"/>
        <v>32.757356269805349</v>
      </c>
    </row>
    <row r="34" spans="2:29" x14ac:dyDescent="0.2">
      <c r="B34" s="26"/>
      <c r="C34" s="101">
        <f t="shared" si="25"/>
        <v>1</v>
      </c>
      <c r="D34" s="105">
        <v>3</v>
      </c>
      <c r="E34" s="35">
        <v>8</v>
      </c>
      <c r="F34" s="32" t="str">
        <f t="shared" si="26"/>
        <v>Y</v>
      </c>
      <c r="G34" s="32" t="str">
        <f t="shared" si="27"/>
        <v>Y</v>
      </c>
      <c r="H34" s="32">
        <f t="shared" si="35"/>
        <v>7.9999999999999993E-10</v>
      </c>
      <c r="I34" s="32">
        <f t="shared" si="13"/>
        <v>3.0000000008000001</v>
      </c>
      <c r="J34" s="32">
        <f t="shared" si="14"/>
        <v>8.0000000008000001</v>
      </c>
      <c r="K34" s="32">
        <f t="shared" si="28"/>
        <v>6</v>
      </c>
      <c r="L34" s="32">
        <f t="shared" si="29"/>
        <v>9</v>
      </c>
      <c r="M34" s="32">
        <f t="shared" si="15"/>
        <v>0</v>
      </c>
      <c r="N34" s="32">
        <f t="shared" si="16"/>
        <v>0</v>
      </c>
      <c r="O34" s="35" t="s">
        <v>51</v>
      </c>
      <c r="P34" s="27">
        <f t="shared" si="17"/>
        <v>3</v>
      </c>
      <c r="Q34" s="32">
        <f t="shared" si="18"/>
        <v>8</v>
      </c>
      <c r="R34" s="100">
        <f t="shared" si="30"/>
        <v>-6.1063829787234045</v>
      </c>
      <c r="S34" s="100">
        <f t="shared" si="31"/>
        <v>-10.723404255319149</v>
      </c>
      <c r="T34" s="100">
        <f t="shared" si="32"/>
        <v>6.1063829787234045</v>
      </c>
      <c r="U34" s="100">
        <f t="shared" si="33"/>
        <v>10.723404255319149</v>
      </c>
      <c r="V34" s="100">
        <f t="shared" si="19"/>
        <v>-6</v>
      </c>
      <c r="W34" s="100">
        <f t="shared" si="34"/>
        <v>-7</v>
      </c>
      <c r="X34" s="100">
        <f t="shared" si="20"/>
        <v>65.481213218650979</v>
      </c>
      <c r="Y34" s="100">
        <f t="shared" si="21"/>
        <v>37.28791308284292</v>
      </c>
      <c r="Z34" s="100">
        <f>IF(LEN(P34)&gt;0, DATA_ANALYSIS!E$20*P34+DATA_ANALYSIS!R$20, "")</f>
        <v>5.3452343104215725</v>
      </c>
      <c r="AA34" s="100">
        <f t="shared" si="22"/>
        <v>-2.6547656895784275</v>
      </c>
      <c r="AB34" s="100">
        <f t="shared" si="23"/>
        <v>7.0477808665628237</v>
      </c>
      <c r="AC34" s="106">
        <f t="shared" si="24"/>
        <v>114.99139882299684</v>
      </c>
    </row>
    <row r="35" spans="2:29" x14ac:dyDescent="0.2">
      <c r="B35" s="26"/>
      <c r="C35" s="101">
        <f t="shared" si="25"/>
        <v>1</v>
      </c>
      <c r="D35" s="105">
        <v>20</v>
      </c>
      <c r="E35" s="35">
        <v>50</v>
      </c>
      <c r="F35" s="32" t="str">
        <f t="shared" si="26"/>
        <v>Y</v>
      </c>
      <c r="G35" s="32" t="str">
        <f t="shared" si="27"/>
        <v>Y</v>
      </c>
      <c r="H35" s="32">
        <f t="shared" si="35"/>
        <v>8.9999999999999989E-10</v>
      </c>
      <c r="I35" s="32">
        <f t="shared" si="13"/>
        <v>20.000000000899998</v>
      </c>
      <c r="J35" s="32">
        <f t="shared" si="14"/>
        <v>50.000000000900002</v>
      </c>
      <c r="K35" s="32">
        <f t="shared" si="28"/>
        <v>46</v>
      </c>
      <c r="L35" s="32">
        <f t="shared" si="29"/>
        <v>46</v>
      </c>
      <c r="M35" s="32">
        <f t="shared" si="15"/>
        <v>1</v>
      </c>
      <c r="N35" s="32">
        <f t="shared" si="16"/>
        <v>1</v>
      </c>
      <c r="O35" s="35" t="s">
        <v>51</v>
      </c>
      <c r="P35" s="27">
        <f t="shared" si="17"/>
        <v>20</v>
      </c>
      <c r="Q35" s="32">
        <f t="shared" si="18"/>
        <v>50</v>
      </c>
      <c r="R35" s="100">
        <f t="shared" si="30"/>
        <v>10.893617021276595</v>
      </c>
      <c r="S35" s="100">
        <f t="shared" si="31"/>
        <v>31.276595744680851</v>
      </c>
      <c r="T35" s="100">
        <f t="shared" si="32"/>
        <v>10.893617021276595</v>
      </c>
      <c r="U35" s="100">
        <f t="shared" si="33"/>
        <v>31.276595744680851</v>
      </c>
      <c r="V35" s="100">
        <f t="shared" si="19"/>
        <v>11</v>
      </c>
      <c r="W35" s="100">
        <f t="shared" si="34"/>
        <v>35</v>
      </c>
      <c r="X35" s="100">
        <f t="shared" si="20"/>
        <v>340.71525577184246</v>
      </c>
      <c r="Y35" s="100">
        <f t="shared" si="21"/>
        <v>118.67089180624717</v>
      </c>
      <c r="Z35" s="100">
        <f>IF(LEN(P35)&gt;0, DATA_ANALYSIS!E$20*P35+DATA_ANALYSIS!R$20, "")</f>
        <v>42.589686526355941</v>
      </c>
      <c r="AA35" s="100">
        <f t="shared" si="22"/>
        <v>-7.4103134736440595</v>
      </c>
      <c r="AB35" s="100">
        <f t="shared" si="23"/>
        <v>54.912745777670686</v>
      </c>
      <c r="AC35" s="106">
        <f t="shared" si="24"/>
        <v>978.22544137618831</v>
      </c>
    </row>
    <row r="36" spans="2:29" x14ac:dyDescent="0.2">
      <c r="B36" s="26"/>
      <c r="C36" s="101">
        <f t="shared" si="25"/>
        <v>1</v>
      </c>
      <c r="D36" s="105">
        <v>2</v>
      </c>
      <c r="E36" s="35">
        <v>5</v>
      </c>
      <c r="F36" s="32" t="str">
        <f t="shared" si="26"/>
        <v>Y</v>
      </c>
      <c r="G36" s="32" t="str">
        <f t="shared" si="27"/>
        <v>Y</v>
      </c>
      <c r="H36" s="32">
        <f t="shared" si="35"/>
        <v>9.9999999999999986E-10</v>
      </c>
      <c r="I36" s="32">
        <f t="shared" si="13"/>
        <v>2.0000000010000001</v>
      </c>
      <c r="J36" s="32">
        <f t="shared" si="14"/>
        <v>5.0000000010000001</v>
      </c>
      <c r="K36" s="32">
        <f t="shared" si="28"/>
        <v>1</v>
      </c>
      <c r="L36" s="32">
        <f t="shared" si="29"/>
        <v>4</v>
      </c>
      <c r="M36" s="32">
        <f t="shared" si="15"/>
        <v>0</v>
      </c>
      <c r="N36" s="32">
        <f t="shared" si="16"/>
        <v>0</v>
      </c>
      <c r="O36" s="35" t="s">
        <v>51</v>
      </c>
      <c r="P36" s="27">
        <f t="shared" si="17"/>
        <v>2</v>
      </c>
      <c r="Q36" s="32">
        <f t="shared" si="18"/>
        <v>5</v>
      </c>
      <c r="R36" s="100">
        <f t="shared" si="30"/>
        <v>-7.1063829787234045</v>
      </c>
      <c r="S36" s="100">
        <f t="shared" si="31"/>
        <v>-13.723404255319149</v>
      </c>
      <c r="T36" s="100">
        <f t="shared" si="32"/>
        <v>7.1063829787234045</v>
      </c>
      <c r="U36" s="100">
        <f t="shared" si="33"/>
        <v>13.723404255319149</v>
      </c>
      <c r="V36" s="100">
        <f t="shared" si="19"/>
        <v>-7</v>
      </c>
      <c r="W36" s="100">
        <f t="shared" si="34"/>
        <v>-10</v>
      </c>
      <c r="X36" s="100">
        <f t="shared" si="20"/>
        <v>97.52376641014034</v>
      </c>
      <c r="Y36" s="100">
        <f t="shared" si="21"/>
        <v>50.500679040289725</v>
      </c>
      <c r="Z36" s="100">
        <f>IF(LEN(P36)&gt;0, DATA_ANALYSIS!E$20*P36+DATA_ANALYSIS!R$20, "")</f>
        <v>3.1543841800724914</v>
      </c>
      <c r="AA36" s="100">
        <f t="shared" si="22"/>
        <v>-1.8456158199275086</v>
      </c>
      <c r="AB36" s="100">
        <f t="shared" si="23"/>
        <v>3.4062977547666895</v>
      </c>
      <c r="AC36" s="106">
        <f t="shared" si="24"/>
        <v>188.33182435491173</v>
      </c>
    </row>
    <row r="37" spans="2:29" x14ac:dyDescent="0.2">
      <c r="B37" s="26"/>
      <c r="C37" s="101">
        <f t="shared" si="25"/>
        <v>1</v>
      </c>
      <c r="D37" s="105">
        <v>10</v>
      </c>
      <c r="E37" s="35">
        <v>20</v>
      </c>
      <c r="F37" s="32" t="str">
        <f t="shared" si="26"/>
        <v>Y</v>
      </c>
      <c r="G37" s="32" t="str">
        <f t="shared" si="27"/>
        <v>Y</v>
      </c>
      <c r="H37" s="32">
        <f t="shared" si="35"/>
        <v>1.0999999999999999E-9</v>
      </c>
      <c r="I37" s="32">
        <f t="shared" si="13"/>
        <v>10.0000000011</v>
      </c>
      <c r="J37" s="32">
        <f t="shared" si="14"/>
        <v>20.000000001099998</v>
      </c>
      <c r="K37" s="32">
        <f t="shared" si="28"/>
        <v>31</v>
      </c>
      <c r="L37" s="32">
        <f t="shared" si="29"/>
        <v>28</v>
      </c>
      <c r="M37" s="32">
        <f t="shared" si="15"/>
        <v>0</v>
      </c>
      <c r="N37" s="32">
        <f t="shared" si="16"/>
        <v>0</v>
      </c>
      <c r="O37" s="35" t="s">
        <v>51</v>
      </c>
      <c r="P37" s="27">
        <f t="shared" si="17"/>
        <v>10</v>
      </c>
      <c r="Q37" s="32">
        <f t="shared" si="18"/>
        <v>20</v>
      </c>
      <c r="R37" s="100">
        <f t="shared" si="30"/>
        <v>0.89361702127659548</v>
      </c>
      <c r="S37" s="100">
        <f t="shared" si="31"/>
        <v>1.2765957446808507</v>
      </c>
      <c r="T37" s="100">
        <f t="shared" si="32"/>
        <v>0.89361702127659548</v>
      </c>
      <c r="U37" s="100">
        <f t="shared" si="33"/>
        <v>1.2765957446808507</v>
      </c>
      <c r="V37" s="100">
        <f t="shared" si="19"/>
        <v>1</v>
      </c>
      <c r="W37" s="100">
        <f t="shared" si="34"/>
        <v>5</v>
      </c>
      <c r="X37" s="100">
        <f t="shared" si="20"/>
        <v>1.1407876867360791</v>
      </c>
      <c r="Y37" s="100">
        <f t="shared" si="21"/>
        <v>0.79855138071525533</v>
      </c>
      <c r="Z37" s="100">
        <f>IF(LEN(P37)&gt;0, DATA_ANALYSIS!E$20*P37+DATA_ANALYSIS!R$20, "")</f>
        <v>20.681185222865135</v>
      </c>
      <c r="AA37" s="100">
        <f t="shared" si="22"/>
        <v>0.68118522286513539</v>
      </c>
      <c r="AB37" s="100">
        <f t="shared" si="23"/>
        <v>0.46401330784982414</v>
      </c>
      <c r="AC37" s="106">
        <f t="shared" si="24"/>
        <v>1.6296966953372558</v>
      </c>
    </row>
    <row r="38" spans="2:29" x14ac:dyDescent="0.2">
      <c r="B38" s="26"/>
      <c r="C38" s="101">
        <f t="shared" si="25"/>
        <v>1</v>
      </c>
      <c r="D38" s="105">
        <v>17</v>
      </c>
      <c r="E38" s="35">
        <v>30</v>
      </c>
      <c r="F38" s="32" t="str">
        <f t="shared" si="26"/>
        <v>Y</v>
      </c>
      <c r="G38" s="32" t="str">
        <f t="shared" si="27"/>
        <v>Y</v>
      </c>
      <c r="H38" s="32">
        <f t="shared" si="35"/>
        <v>1.2E-9</v>
      </c>
      <c r="I38" s="32">
        <f t="shared" si="13"/>
        <v>17.0000000012</v>
      </c>
      <c r="J38" s="32">
        <f t="shared" si="14"/>
        <v>30.0000000012</v>
      </c>
      <c r="K38" s="32">
        <f t="shared" si="28"/>
        <v>41</v>
      </c>
      <c r="L38" s="32">
        <f t="shared" si="29"/>
        <v>38</v>
      </c>
      <c r="M38" s="32">
        <f t="shared" si="15"/>
        <v>0</v>
      </c>
      <c r="N38" s="32">
        <f t="shared" si="16"/>
        <v>0</v>
      </c>
      <c r="O38" s="35" t="s">
        <v>51</v>
      </c>
      <c r="P38" s="27">
        <f t="shared" si="17"/>
        <v>17</v>
      </c>
      <c r="Q38" s="32">
        <f t="shared" si="18"/>
        <v>30</v>
      </c>
      <c r="R38" s="100">
        <f t="shared" si="30"/>
        <v>7.8936170212765955</v>
      </c>
      <c r="S38" s="100">
        <f t="shared" si="31"/>
        <v>11.276595744680851</v>
      </c>
      <c r="T38" s="100">
        <f t="shared" si="32"/>
        <v>7.8936170212765955</v>
      </c>
      <c r="U38" s="100">
        <f t="shared" si="33"/>
        <v>11.276595744680851</v>
      </c>
      <c r="V38" s="100">
        <f t="shared" si="19"/>
        <v>8</v>
      </c>
      <c r="W38" s="100">
        <f t="shared" si="34"/>
        <v>15</v>
      </c>
      <c r="X38" s="100">
        <f t="shared" si="20"/>
        <v>89.013128112267992</v>
      </c>
      <c r="Y38" s="100">
        <f t="shared" si="21"/>
        <v>62.309189678587593</v>
      </c>
      <c r="Z38" s="100">
        <f>IF(LEN(P38)&gt;0, DATA_ANALYSIS!E$20*P38+DATA_ANALYSIS!R$20, "")</f>
        <v>36.017136135308704</v>
      </c>
      <c r="AA38" s="100">
        <f t="shared" si="22"/>
        <v>6.0171361353087036</v>
      </c>
      <c r="AB38" s="100">
        <f t="shared" si="23"/>
        <v>36.205927270837762</v>
      </c>
      <c r="AC38" s="106">
        <f t="shared" si="24"/>
        <v>127.16161158895427</v>
      </c>
    </row>
    <row r="39" spans="2:29" x14ac:dyDescent="0.2">
      <c r="B39" s="26"/>
      <c r="C39" s="101">
        <f t="shared" si="25"/>
        <v>1</v>
      </c>
      <c r="D39" s="105">
        <v>5</v>
      </c>
      <c r="E39" s="35">
        <v>9</v>
      </c>
      <c r="F39" s="32" t="str">
        <f t="shared" si="26"/>
        <v>Y</v>
      </c>
      <c r="G39" s="32" t="str">
        <f t="shared" si="27"/>
        <v>Y</v>
      </c>
      <c r="H39" s="32">
        <f t="shared" si="35"/>
        <v>1.3000000000000001E-9</v>
      </c>
      <c r="I39" s="32">
        <f t="shared" si="13"/>
        <v>5.0000000013000001</v>
      </c>
      <c r="J39" s="32">
        <f t="shared" si="14"/>
        <v>9.0000000013000001</v>
      </c>
      <c r="K39" s="32">
        <f t="shared" si="28"/>
        <v>12</v>
      </c>
      <c r="L39" s="32">
        <f t="shared" si="29"/>
        <v>11</v>
      </c>
      <c r="M39" s="32">
        <f t="shared" si="15"/>
        <v>0</v>
      </c>
      <c r="N39" s="32">
        <f t="shared" si="16"/>
        <v>0</v>
      </c>
      <c r="O39" s="35" t="s">
        <v>51</v>
      </c>
      <c r="P39" s="27">
        <f t="shared" si="17"/>
        <v>5</v>
      </c>
      <c r="Q39" s="32">
        <f t="shared" si="18"/>
        <v>9</v>
      </c>
      <c r="R39" s="100">
        <f t="shared" si="30"/>
        <v>-4.1063829787234045</v>
      </c>
      <c r="S39" s="100">
        <f t="shared" si="31"/>
        <v>-9.7234042553191493</v>
      </c>
      <c r="T39" s="100">
        <f t="shared" si="32"/>
        <v>4.1063829787234045</v>
      </c>
      <c r="U39" s="100">
        <f t="shared" si="33"/>
        <v>9.7234042553191493</v>
      </c>
      <c r="V39" s="100">
        <f t="shared" si="19"/>
        <v>-4</v>
      </c>
      <c r="W39" s="100">
        <f t="shared" si="34"/>
        <v>-6</v>
      </c>
      <c r="X39" s="100">
        <f t="shared" si="20"/>
        <v>39.928021729289277</v>
      </c>
      <c r="Y39" s="100">
        <f t="shared" si="21"/>
        <v>16.862381167949302</v>
      </c>
      <c r="Z39" s="100">
        <f>IF(LEN(P39)&gt;0, DATA_ANALYSIS!E$20*P39+DATA_ANALYSIS!R$20, "")</f>
        <v>9.7269345711197328</v>
      </c>
      <c r="AA39" s="100">
        <f t="shared" si="22"/>
        <v>0.72693457111973281</v>
      </c>
      <c r="AB39" s="100">
        <f t="shared" si="23"/>
        <v>0.52843387068902992</v>
      </c>
      <c r="AC39" s="106">
        <f t="shared" si="24"/>
        <v>94.544590312358537</v>
      </c>
    </row>
    <row r="40" spans="2:29" x14ac:dyDescent="0.2">
      <c r="B40" s="26"/>
      <c r="C40" s="101">
        <f t="shared" si="25"/>
        <v>1</v>
      </c>
      <c r="D40" s="105">
        <v>13</v>
      </c>
      <c r="E40" s="35">
        <v>26</v>
      </c>
      <c r="F40" s="32" t="str">
        <f t="shared" si="26"/>
        <v>Y</v>
      </c>
      <c r="G40" s="32" t="str">
        <f t="shared" si="27"/>
        <v>Y</v>
      </c>
      <c r="H40" s="32">
        <f t="shared" si="35"/>
        <v>1.4000000000000001E-9</v>
      </c>
      <c r="I40" s="32">
        <f t="shared" si="13"/>
        <v>13.0000000014</v>
      </c>
      <c r="J40" s="32">
        <f t="shared" si="14"/>
        <v>26.0000000014</v>
      </c>
      <c r="K40" s="32">
        <f t="shared" si="28"/>
        <v>34</v>
      </c>
      <c r="L40" s="32">
        <f t="shared" si="29"/>
        <v>36</v>
      </c>
      <c r="M40" s="32">
        <f t="shared" si="15"/>
        <v>0</v>
      </c>
      <c r="N40" s="32">
        <f t="shared" si="16"/>
        <v>0</v>
      </c>
      <c r="O40" s="35" t="s">
        <v>51</v>
      </c>
      <c r="P40" s="27">
        <f t="shared" si="17"/>
        <v>13</v>
      </c>
      <c r="Q40" s="32">
        <f t="shared" si="18"/>
        <v>26</v>
      </c>
      <c r="R40" s="100">
        <f t="shared" si="30"/>
        <v>3.8936170212765955</v>
      </c>
      <c r="S40" s="100">
        <f t="shared" si="31"/>
        <v>7.2765957446808507</v>
      </c>
      <c r="T40" s="100">
        <f t="shared" si="32"/>
        <v>3.8936170212765955</v>
      </c>
      <c r="U40" s="100">
        <f t="shared" si="33"/>
        <v>7.2765957446808507</v>
      </c>
      <c r="V40" s="100">
        <f t="shared" si="19"/>
        <v>4</v>
      </c>
      <c r="W40" s="100">
        <f t="shared" si="34"/>
        <v>11</v>
      </c>
      <c r="X40" s="100">
        <f t="shared" si="20"/>
        <v>28.332277048438204</v>
      </c>
      <c r="Y40" s="100">
        <f t="shared" si="21"/>
        <v>15.160253508374828</v>
      </c>
      <c r="Z40" s="100">
        <f>IF(LEN(P40)&gt;0, DATA_ANALYSIS!E$20*P40+DATA_ANALYSIS!R$20, "")</f>
        <v>27.253735613912379</v>
      </c>
      <c r="AA40" s="100">
        <f t="shared" si="22"/>
        <v>1.2537356139123794</v>
      </c>
      <c r="AB40" s="100">
        <f t="shared" si="23"/>
        <v>1.5718529895922508</v>
      </c>
      <c r="AC40" s="106">
        <f t="shared" si="24"/>
        <v>52.948845631507467</v>
      </c>
    </row>
    <row r="41" spans="2:29" x14ac:dyDescent="0.2">
      <c r="B41" s="26"/>
      <c r="C41" s="101">
        <f t="shared" si="25"/>
        <v>1</v>
      </c>
      <c r="D41" s="105">
        <v>7</v>
      </c>
      <c r="E41" s="35">
        <v>15</v>
      </c>
      <c r="F41" s="32" t="str">
        <f t="shared" si="26"/>
        <v>Y</v>
      </c>
      <c r="G41" s="32" t="str">
        <f t="shared" si="27"/>
        <v>Y</v>
      </c>
      <c r="H41" s="32">
        <f t="shared" si="35"/>
        <v>1.5000000000000002E-9</v>
      </c>
      <c r="I41" s="32">
        <f t="shared" si="13"/>
        <v>7.0000000015000001</v>
      </c>
      <c r="J41" s="32">
        <f t="shared" si="14"/>
        <v>15.0000000015</v>
      </c>
      <c r="K41" s="32">
        <f t="shared" si="28"/>
        <v>20</v>
      </c>
      <c r="L41" s="32">
        <f t="shared" si="29"/>
        <v>22</v>
      </c>
      <c r="M41" s="32">
        <f t="shared" si="15"/>
        <v>0</v>
      </c>
      <c r="N41" s="32">
        <f t="shared" si="16"/>
        <v>0</v>
      </c>
      <c r="O41" s="35" t="s">
        <v>51</v>
      </c>
      <c r="P41" s="27">
        <f t="shared" si="17"/>
        <v>7</v>
      </c>
      <c r="Q41" s="32">
        <f t="shared" si="18"/>
        <v>15</v>
      </c>
      <c r="R41" s="100">
        <f t="shared" si="30"/>
        <v>-2.1063829787234045</v>
      </c>
      <c r="S41" s="100">
        <f t="shared" si="31"/>
        <v>-3.7234042553191493</v>
      </c>
      <c r="T41" s="100">
        <f t="shared" si="32"/>
        <v>2.1063829787234045</v>
      </c>
      <c r="U41" s="100">
        <f t="shared" si="33"/>
        <v>3.7234042553191493</v>
      </c>
      <c r="V41" s="100">
        <f t="shared" si="19"/>
        <v>-2</v>
      </c>
      <c r="W41" s="100">
        <f t="shared" si="34"/>
        <v>0</v>
      </c>
      <c r="X41" s="100">
        <f t="shared" si="20"/>
        <v>7.8429153463105497</v>
      </c>
      <c r="Y41" s="100">
        <f t="shared" si="21"/>
        <v>4.4368492530556827</v>
      </c>
      <c r="Z41" s="100">
        <f>IF(LEN(P41)&gt;0, DATA_ANALYSIS!E$20*P41+DATA_ANALYSIS!R$20, "")</f>
        <v>14.108634831817895</v>
      </c>
      <c r="AA41" s="100">
        <f t="shared" si="22"/>
        <v>-0.89136516818210509</v>
      </c>
      <c r="AB41" s="100">
        <f t="shared" si="23"/>
        <v>0.79453186304831247</v>
      </c>
      <c r="AC41" s="106">
        <f t="shared" si="24"/>
        <v>13.863739248528749</v>
      </c>
    </row>
    <row r="42" spans="2:29" x14ac:dyDescent="0.2">
      <c r="B42" s="26"/>
      <c r="C42" s="101">
        <f t="shared" si="25"/>
        <v>1</v>
      </c>
      <c r="D42" s="105">
        <v>9</v>
      </c>
      <c r="E42" s="35">
        <v>20</v>
      </c>
      <c r="F42" s="32" t="str">
        <f t="shared" si="26"/>
        <v>Y</v>
      </c>
      <c r="G42" s="32" t="str">
        <f t="shared" si="27"/>
        <v>Y</v>
      </c>
      <c r="H42" s="32">
        <f t="shared" si="35"/>
        <v>1.6000000000000003E-9</v>
      </c>
      <c r="I42" s="32">
        <f t="shared" si="13"/>
        <v>9.0000000016000001</v>
      </c>
      <c r="J42" s="32">
        <f t="shared" si="14"/>
        <v>20.0000000016</v>
      </c>
      <c r="K42" s="32">
        <f t="shared" si="28"/>
        <v>24</v>
      </c>
      <c r="L42" s="32">
        <f t="shared" si="29"/>
        <v>29</v>
      </c>
      <c r="M42" s="32">
        <f t="shared" si="15"/>
        <v>0</v>
      </c>
      <c r="N42" s="32">
        <f t="shared" si="16"/>
        <v>0</v>
      </c>
      <c r="O42" s="35" t="s">
        <v>51</v>
      </c>
      <c r="P42" s="27">
        <f t="shared" si="17"/>
        <v>9</v>
      </c>
      <c r="Q42" s="32">
        <f t="shared" si="18"/>
        <v>20</v>
      </c>
      <c r="R42" s="100">
        <f t="shared" si="30"/>
        <v>-0.10638297872340452</v>
      </c>
      <c r="S42" s="100">
        <f t="shared" si="31"/>
        <v>1.2765957446808507</v>
      </c>
      <c r="T42" s="100">
        <f t="shared" si="32"/>
        <v>0.10638297872340452</v>
      </c>
      <c r="U42" s="100">
        <f t="shared" si="33"/>
        <v>1.2765957446808507</v>
      </c>
      <c r="V42" s="100">
        <f t="shared" si="19"/>
        <v>0</v>
      </c>
      <c r="W42" s="100">
        <f t="shared" si="34"/>
        <v>5</v>
      </c>
      <c r="X42" s="100">
        <f t="shared" si="20"/>
        <v>-0.13580805794477169</v>
      </c>
      <c r="Y42" s="100">
        <f t="shared" si="21"/>
        <v>1.1317338162064339E-2</v>
      </c>
      <c r="Z42" s="100">
        <f>IF(LEN(P42)&gt;0, DATA_ANALYSIS!E$20*P42+DATA_ANALYSIS!R$20, "")</f>
        <v>18.490335092516055</v>
      </c>
      <c r="AA42" s="100">
        <f t="shared" si="22"/>
        <v>-1.5096649074839448</v>
      </c>
      <c r="AB42" s="100">
        <f t="shared" si="23"/>
        <v>2.2790881328885075</v>
      </c>
      <c r="AC42" s="106">
        <f t="shared" si="24"/>
        <v>1.6296966953372558</v>
      </c>
    </row>
    <row r="43" spans="2:29" x14ac:dyDescent="0.2">
      <c r="B43" s="26"/>
      <c r="C43" s="101">
        <f t="shared" si="25"/>
        <v>1</v>
      </c>
      <c r="D43" s="105">
        <v>9</v>
      </c>
      <c r="E43" s="35">
        <v>21</v>
      </c>
      <c r="F43" s="32" t="str">
        <f t="shared" si="26"/>
        <v>Y</v>
      </c>
      <c r="G43" s="32" t="str">
        <f t="shared" si="27"/>
        <v>Y</v>
      </c>
      <c r="H43" s="32">
        <f t="shared" si="35"/>
        <v>1.7000000000000003E-9</v>
      </c>
      <c r="I43" s="32">
        <f t="shared" si="13"/>
        <v>9.0000000017000001</v>
      </c>
      <c r="J43" s="32">
        <f t="shared" si="14"/>
        <v>21.000000001699998</v>
      </c>
      <c r="K43" s="32">
        <f t="shared" si="28"/>
        <v>25</v>
      </c>
      <c r="L43" s="32">
        <f t="shared" si="29"/>
        <v>32</v>
      </c>
      <c r="M43" s="32">
        <f t="shared" si="15"/>
        <v>0</v>
      </c>
      <c r="N43" s="32">
        <f t="shared" si="16"/>
        <v>0</v>
      </c>
      <c r="O43" s="35" t="s">
        <v>51</v>
      </c>
      <c r="P43" s="27">
        <f t="shared" si="17"/>
        <v>9</v>
      </c>
      <c r="Q43" s="32">
        <f t="shared" si="18"/>
        <v>21</v>
      </c>
      <c r="R43" s="100">
        <f t="shared" si="30"/>
        <v>-0.10638297872340452</v>
      </c>
      <c r="S43" s="100">
        <f t="shared" si="31"/>
        <v>2.2765957446808507</v>
      </c>
      <c r="T43" s="100">
        <f t="shared" si="32"/>
        <v>0.10638297872340452</v>
      </c>
      <c r="U43" s="100">
        <f t="shared" si="33"/>
        <v>2.2765957446808507</v>
      </c>
      <c r="V43" s="100">
        <f t="shared" si="19"/>
        <v>0</v>
      </c>
      <c r="W43" s="100">
        <f t="shared" si="34"/>
        <v>6</v>
      </c>
      <c r="X43" s="100">
        <f t="shared" si="20"/>
        <v>-0.24219103666817621</v>
      </c>
      <c r="Y43" s="100">
        <f t="shared" si="21"/>
        <v>1.1317338162064339E-2</v>
      </c>
      <c r="Z43" s="100">
        <f>IF(LEN(P43)&gt;0, DATA_ANALYSIS!E$20*P43+DATA_ANALYSIS!R$20, "")</f>
        <v>18.490335092516055</v>
      </c>
      <c r="AA43" s="100">
        <f t="shared" si="22"/>
        <v>-2.5096649074839448</v>
      </c>
      <c r="AB43" s="100">
        <f t="shared" si="23"/>
        <v>6.2984179478563966</v>
      </c>
      <c r="AC43" s="106">
        <f t="shared" si="24"/>
        <v>5.1828881846989567</v>
      </c>
    </row>
    <row r="44" spans="2:29" x14ac:dyDescent="0.2">
      <c r="B44" s="26"/>
      <c r="C44" s="101">
        <f t="shared" si="25"/>
        <v>1</v>
      </c>
      <c r="D44" s="105">
        <v>15</v>
      </c>
      <c r="E44" s="35">
        <v>30</v>
      </c>
      <c r="F44" s="32" t="str">
        <f t="shared" si="26"/>
        <v>Y</v>
      </c>
      <c r="G44" s="32" t="str">
        <f t="shared" si="27"/>
        <v>Y</v>
      </c>
      <c r="H44" s="32">
        <f t="shared" si="35"/>
        <v>1.8000000000000004E-9</v>
      </c>
      <c r="I44" s="32">
        <f t="shared" si="13"/>
        <v>15.0000000018</v>
      </c>
      <c r="J44" s="32">
        <f t="shared" si="14"/>
        <v>30.0000000018</v>
      </c>
      <c r="K44" s="32">
        <f t="shared" si="28"/>
        <v>36</v>
      </c>
      <c r="L44" s="32">
        <f t="shared" si="29"/>
        <v>39</v>
      </c>
      <c r="M44" s="32">
        <f t="shared" si="15"/>
        <v>0</v>
      </c>
      <c r="N44" s="32">
        <f t="shared" si="16"/>
        <v>0</v>
      </c>
      <c r="O44" s="35" t="s">
        <v>51</v>
      </c>
      <c r="P44" s="27">
        <f t="shared" si="17"/>
        <v>15</v>
      </c>
      <c r="Q44" s="32">
        <f t="shared" si="18"/>
        <v>30</v>
      </c>
      <c r="R44" s="100">
        <f t="shared" si="30"/>
        <v>5.8936170212765955</v>
      </c>
      <c r="S44" s="100">
        <f t="shared" si="31"/>
        <v>11.276595744680851</v>
      </c>
      <c r="T44" s="100">
        <f t="shared" si="32"/>
        <v>5.8936170212765955</v>
      </c>
      <c r="U44" s="100">
        <f t="shared" si="33"/>
        <v>11.276595744680851</v>
      </c>
      <c r="V44" s="100">
        <f t="shared" si="19"/>
        <v>6</v>
      </c>
      <c r="W44" s="100">
        <f t="shared" si="34"/>
        <v>15</v>
      </c>
      <c r="X44" s="100">
        <f t="shared" si="20"/>
        <v>66.459936622906284</v>
      </c>
      <c r="Y44" s="100">
        <f t="shared" si="21"/>
        <v>34.734721593481211</v>
      </c>
      <c r="Z44" s="100">
        <f>IF(LEN(P44)&gt;0, DATA_ANALYSIS!E$20*P44+DATA_ANALYSIS!R$20, "")</f>
        <v>31.635435874610536</v>
      </c>
      <c r="AA44" s="100">
        <f t="shared" si="22"/>
        <v>1.6354358746105362</v>
      </c>
      <c r="AB44" s="100">
        <f t="shared" si="23"/>
        <v>2.6746504999631293</v>
      </c>
      <c r="AC44" s="106">
        <f t="shared" si="24"/>
        <v>127.16161158895427</v>
      </c>
    </row>
    <row r="45" spans="2:29" x14ac:dyDescent="0.2">
      <c r="B45" s="26"/>
      <c r="C45" s="101">
        <f t="shared" si="25"/>
        <v>1</v>
      </c>
      <c r="D45" s="105">
        <v>5</v>
      </c>
      <c r="E45" s="35">
        <v>10</v>
      </c>
      <c r="F45" s="32" t="str">
        <f t="shared" si="26"/>
        <v>Y</v>
      </c>
      <c r="G45" s="32" t="str">
        <f t="shared" si="27"/>
        <v>Y</v>
      </c>
      <c r="H45" s="32">
        <f t="shared" si="35"/>
        <v>1.9000000000000005E-9</v>
      </c>
      <c r="I45" s="32">
        <f t="shared" si="13"/>
        <v>5.0000000019000002</v>
      </c>
      <c r="J45" s="32">
        <f t="shared" si="14"/>
        <v>10.0000000019</v>
      </c>
      <c r="K45" s="32">
        <f t="shared" si="28"/>
        <v>13</v>
      </c>
      <c r="L45" s="32">
        <f t="shared" si="29"/>
        <v>15</v>
      </c>
      <c r="M45" s="32">
        <f t="shared" si="15"/>
        <v>0</v>
      </c>
      <c r="N45" s="32">
        <f t="shared" si="16"/>
        <v>0</v>
      </c>
      <c r="O45" s="35" t="s">
        <v>51</v>
      </c>
      <c r="P45" s="27">
        <f t="shared" si="17"/>
        <v>5</v>
      </c>
      <c r="Q45" s="32">
        <f t="shared" si="18"/>
        <v>10</v>
      </c>
      <c r="R45" s="100">
        <f t="shared" si="30"/>
        <v>-4.1063829787234045</v>
      </c>
      <c r="S45" s="100">
        <f t="shared" si="31"/>
        <v>-8.7234042553191493</v>
      </c>
      <c r="T45" s="100">
        <f t="shared" si="32"/>
        <v>4.1063829787234045</v>
      </c>
      <c r="U45" s="100">
        <f t="shared" si="33"/>
        <v>8.7234042553191493</v>
      </c>
      <c r="V45" s="100">
        <f t="shared" si="19"/>
        <v>-4</v>
      </c>
      <c r="W45" s="100">
        <f t="shared" si="34"/>
        <v>-5</v>
      </c>
      <c r="X45" s="100">
        <f t="shared" si="20"/>
        <v>35.821638750565867</v>
      </c>
      <c r="Y45" s="100">
        <f t="shared" si="21"/>
        <v>16.862381167949302</v>
      </c>
      <c r="Z45" s="100">
        <f>IF(LEN(P45)&gt;0, DATA_ANALYSIS!E$20*P45+DATA_ANALYSIS!R$20, "")</f>
        <v>9.7269345711197328</v>
      </c>
      <c r="AA45" s="100">
        <f t="shared" si="22"/>
        <v>-0.27306542888026719</v>
      </c>
      <c r="AB45" s="100">
        <f t="shared" si="23"/>
        <v>7.4564728449564258E-2</v>
      </c>
      <c r="AC45" s="106">
        <f t="shared" si="24"/>
        <v>76.097781801720245</v>
      </c>
    </row>
    <row r="46" spans="2:29" x14ac:dyDescent="0.2">
      <c r="B46" s="26"/>
      <c r="C46" s="101">
        <f t="shared" si="25"/>
        <v>1</v>
      </c>
      <c r="D46" s="105">
        <v>5</v>
      </c>
      <c r="E46" s="35">
        <v>10</v>
      </c>
      <c r="F46" s="32" t="str">
        <f t="shared" si="26"/>
        <v>Y</v>
      </c>
      <c r="G46" s="32" t="str">
        <f t="shared" si="27"/>
        <v>Y</v>
      </c>
      <c r="H46" s="32">
        <f t="shared" si="35"/>
        <v>2.0000000000000005E-9</v>
      </c>
      <c r="I46" s="32">
        <f t="shared" si="13"/>
        <v>5.0000000020000002</v>
      </c>
      <c r="J46" s="32">
        <f t="shared" si="14"/>
        <v>10.000000002</v>
      </c>
      <c r="K46" s="32">
        <f t="shared" si="28"/>
        <v>14</v>
      </c>
      <c r="L46" s="32">
        <f t="shared" si="29"/>
        <v>16</v>
      </c>
      <c r="M46" s="32">
        <f t="shared" si="15"/>
        <v>0</v>
      </c>
      <c r="N46" s="32">
        <f t="shared" si="16"/>
        <v>0</v>
      </c>
      <c r="O46" s="35" t="s">
        <v>51</v>
      </c>
      <c r="P46" s="27">
        <f t="shared" si="17"/>
        <v>5</v>
      </c>
      <c r="Q46" s="32">
        <f t="shared" si="18"/>
        <v>10</v>
      </c>
      <c r="R46" s="100">
        <f t="shared" si="30"/>
        <v>-4.1063829787234045</v>
      </c>
      <c r="S46" s="100">
        <f t="shared" si="31"/>
        <v>-8.7234042553191493</v>
      </c>
      <c r="T46" s="100">
        <f t="shared" si="32"/>
        <v>4.1063829787234045</v>
      </c>
      <c r="U46" s="100">
        <f t="shared" si="33"/>
        <v>8.7234042553191493</v>
      </c>
      <c r="V46" s="100">
        <f t="shared" si="19"/>
        <v>-4</v>
      </c>
      <c r="W46" s="100">
        <f t="shared" si="34"/>
        <v>-5</v>
      </c>
      <c r="X46" s="100">
        <f t="shared" si="20"/>
        <v>35.821638750565867</v>
      </c>
      <c r="Y46" s="100">
        <f t="shared" si="21"/>
        <v>16.862381167949302</v>
      </c>
      <c r="Z46" s="100">
        <f>IF(LEN(P46)&gt;0, DATA_ANALYSIS!E$20*P46+DATA_ANALYSIS!R$20, "")</f>
        <v>9.7269345711197328</v>
      </c>
      <c r="AA46" s="100">
        <f t="shared" si="22"/>
        <v>-0.27306542888026719</v>
      </c>
      <c r="AB46" s="100">
        <f t="shared" si="23"/>
        <v>7.4564728449564258E-2</v>
      </c>
      <c r="AC46" s="106">
        <f t="shared" si="24"/>
        <v>76.097781801720245</v>
      </c>
    </row>
    <row r="47" spans="2:29" x14ac:dyDescent="0.2">
      <c r="B47" s="26"/>
      <c r="C47" s="101">
        <f t="shared" si="25"/>
        <v>1</v>
      </c>
      <c r="D47" s="105">
        <v>2</v>
      </c>
      <c r="E47" s="35">
        <v>4</v>
      </c>
      <c r="F47" s="32" t="str">
        <f t="shared" si="26"/>
        <v>Y</v>
      </c>
      <c r="G47" s="32" t="str">
        <f t="shared" si="27"/>
        <v>Y</v>
      </c>
      <c r="H47" s="32">
        <f t="shared" si="35"/>
        <v>2.1000000000000006E-9</v>
      </c>
      <c r="I47" s="32">
        <f t="shared" si="13"/>
        <v>2.0000000021000002</v>
      </c>
      <c r="J47" s="32">
        <f t="shared" si="14"/>
        <v>4.0000000021000002</v>
      </c>
      <c r="K47" s="32">
        <f t="shared" si="28"/>
        <v>2</v>
      </c>
      <c r="L47" s="32">
        <f t="shared" si="29"/>
        <v>1</v>
      </c>
      <c r="M47" s="32">
        <f t="shared" si="15"/>
        <v>0</v>
      </c>
      <c r="N47" s="32">
        <f t="shared" si="16"/>
        <v>0</v>
      </c>
      <c r="O47" s="35" t="s">
        <v>51</v>
      </c>
      <c r="P47" s="27">
        <f t="shared" si="17"/>
        <v>2</v>
      </c>
      <c r="Q47" s="32">
        <f t="shared" si="18"/>
        <v>4</v>
      </c>
      <c r="R47" s="100">
        <f t="shared" si="30"/>
        <v>-7.1063829787234045</v>
      </c>
      <c r="S47" s="100">
        <f t="shared" si="31"/>
        <v>-14.723404255319149</v>
      </c>
      <c r="T47" s="100">
        <f t="shared" si="32"/>
        <v>7.1063829787234045</v>
      </c>
      <c r="U47" s="100">
        <f t="shared" si="33"/>
        <v>14.723404255319149</v>
      </c>
      <c r="V47" s="100">
        <f t="shared" si="19"/>
        <v>-7</v>
      </c>
      <c r="W47" s="100">
        <f t="shared" si="34"/>
        <v>-11</v>
      </c>
      <c r="X47" s="100">
        <f t="shared" si="20"/>
        <v>104.63014938886374</v>
      </c>
      <c r="Y47" s="100">
        <f t="shared" si="21"/>
        <v>50.500679040289725</v>
      </c>
      <c r="Z47" s="100">
        <f>IF(LEN(P47)&gt;0, DATA_ANALYSIS!E$20*P47+DATA_ANALYSIS!R$20, "")</f>
        <v>3.1543841800724914</v>
      </c>
      <c r="AA47" s="100">
        <f t="shared" si="22"/>
        <v>-0.84561581992750856</v>
      </c>
      <c r="AB47" s="100">
        <f t="shared" si="23"/>
        <v>0.7150661149116726</v>
      </c>
      <c r="AC47" s="106">
        <f t="shared" si="24"/>
        <v>216.77863286555004</v>
      </c>
    </row>
    <row r="48" spans="2:29" x14ac:dyDescent="0.2">
      <c r="B48" s="26"/>
      <c r="C48" s="101">
        <f t="shared" si="25"/>
        <v>1</v>
      </c>
      <c r="D48" s="105">
        <v>4</v>
      </c>
      <c r="E48" s="35">
        <v>6</v>
      </c>
      <c r="F48" s="32" t="str">
        <f t="shared" si="26"/>
        <v>Y</v>
      </c>
      <c r="G48" s="32" t="str">
        <f t="shared" si="27"/>
        <v>Y</v>
      </c>
      <c r="H48" s="32">
        <f t="shared" si="35"/>
        <v>2.2000000000000007E-9</v>
      </c>
      <c r="I48" s="32">
        <f t="shared" si="13"/>
        <v>4.0000000022000002</v>
      </c>
      <c r="J48" s="32">
        <f t="shared" si="14"/>
        <v>6.0000000022000002</v>
      </c>
      <c r="K48" s="32">
        <f t="shared" si="28"/>
        <v>9</v>
      </c>
      <c r="L48" s="32">
        <f t="shared" si="29"/>
        <v>7</v>
      </c>
      <c r="M48" s="32">
        <f t="shared" si="15"/>
        <v>0</v>
      </c>
      <c r="N48" s="32">
        <f t="shared" si="16"/>
        <v>0</v>
      </c>
      <c r="O48" s="35" t="s">
        <v>51</v>
      </c>
      <c r="P48" s="27">
        <f t="shared" si="17"/>
        <v>4</v>
      </c>
      <c r="Q48" s="32">
        <f t="shared" si="18"/>
        <v>6</v>
      </c>
      <c r="R48" s="100">
        <f t="shared" si="30"/>
        <v>-5.1063829787234045</v>
      </c>
      <c r="S48" s="100">
        <f t="shared" si="31"/>
        <v>-12.723404255319149</v>
      </c>
      <c r="T48" s="100">
        <f t="shared" si="32"/>
        <v>5.1063829787234045</v>
      </c>
      <c r="U48" s="100">
        <f t="shared" si="33"/>
        <v>12.723404255319149</v>
      </c>
      <c r="V48" s="100">
        <f t="shared" si="19"/>
        <v>-5</v>
      </c>
      <c r="W48" s="100">
        <f t="shared" si="34"/>
        <v>-9</v>
      </c>
      <c r="X48" s="100">
        <f t="shared" si="20"/>
        <v>64.970574920778631</v>
      </c>
      <c r="Y48" s="100">
        <f t="shared" si="21"/>
        <v>26.075147125396111</v>
      </c>
      <c r="Z48" s="100">
        <f>IF(LEN(P48)&gt;0, DATA_ANALYSIS!E$20*P48+DATA_ANALYSIS!R$20, "")</f>
        <v>7.5360844407706526</v>
      </c>
      <c r="AA48" s="100">
        <f t="shared" si="22"/>
        <v>1.5360844407706526</v>
      </c>
      <c r="AB48" s="100">
        <f t="shared" si="23"/>
        <v>2.3595554091776885</v>
      </c>
      <c r="AC48" s="106">
        <f t="shared" si="24"/>
        <v>161.88501584427343</v>
      </c>
    </row>
    <row r="49" spans="2:29" x14ac:dyDescent="0.2">
      <c r="B49" s="26"/>
      <c r="C49" s="101">
        <f t="shared" si="25"/>
        <v>1</v>
      </c>
      <c r="D49" s="105">
        <v>9</v>
      </c>
      <c r="E49" s="35">
        <v>18</v>
      </c>
      <c r="F49" s="32" t="str">
        <f t="shared" si="26"/>
        <v>Y</v>
      </c>
      <c r="G49" s="32" t="str">
        <f t="shared" si="27"/>
        <v>Y</v>
      </c>
      <c r="H49" s="32">
        <f t="shared" si="35"/>
        <v>2.3000000000000007E-9</v>
      </c>
      <c r="I49" s="32">
        <f t="shared" si="13"/>
        <v>9.0000000023000002</v>
      </c>
      <c r="J49" s="32">
        <f t="shared" si="14"/>
        <v>18.000000002299998</v>
      </c>
      <c r="K49" s="32">
        <f t="shared" si="28"/>
        <v>26</v>
      </c>
      <c r="L49" s="32">
        <f t="shared" si="29"/>
        <v>25</v>
      </c>
      <c r="M49" s="32">
        <f t="shared" si="15"/>
        <v>0</v>
      </c>
      <c r="N49" s="32">
        <f t="shared" si="16"/>
        <v>0</v>
      </c>
      <c r="O49" s="35" t="s">
        <v>51</v>
      </c>
      <c r="P49" s="27">
        <f t="shared" si="17"/>
        <v>9</v>
      </c>
      <c r="Q49" s="32">
        <f t="shared" si="18"/>
        <v>18</v>
      </c>
      <c r="R49" s="100">
        <f t="shared" si="30"/>
        <v>-0.10638297872340452</v>
      </c>
      <c r="S49" s="100">
        <f t="shared" si="31"/>
        <v>-0.72340425531914931</v>
      </c>
      <c r="T49" s="100">
        <f t="shared" si="32"/>
        <v>0.10638297872340452</v>
      </c>
      <c r="U49" s="100">
        <f t="shared" si="33"/>
        <v>0.72340425531914931</v>
      </c>
      <c r="V49" s="100">
        <f t="shared" si="19"/>
        <v>0</v>
      </c>
      <c r="W49" s="100">
        <f t="shared" si="34"/>
        <v>3</v>
      </c>
      <c r="X49" s="100">
        <f t="shared" si="20"/>
        <v>7.6957899502037352E-2</v>
      </c>
      <c r="Y49" s="100">
        <f t="shared" si="21"/>
        <v>1.1317338162064339E-2</v>
      </c>
      <c r="Z49" s="100">
        <f>IF(LEN(P49)&gt;0, DATA_ANALYSIS!E$20*P49+DATA_ANALYSIS!R$20, "")</f>
        <v>18.490335092516055</v>
      </c>
      <c r="AA49" s="100">
        <f t="shared" si="22"/>
        <v>0.49033509251605523</v>
      </c>
      <c r="AB49" s="100">
        <f t="shared" si="23"/>
        <v>0.24042850295272844</v>
      </c>
      <c r="AC49" s="106">
        <f t="shared" si="24"/>
        <v>0.52331371661385295</v>
      </c>
    </row>
    <row r="50" spans="2:29" x14ac:dyDescent="0.2">
      <c r="B50" s="26"/>
      <c r="C50" s="101">
        <f t="shared" si="25"/>
        <v>1</v>
      </c>
      <c r="D50" s="105">
        <v>15</v>
      </c>
      <c r="E50" s="35">
        <v>25</v>
      </c>
      <c r="F50" s="32" t="str">
        <f t="shared" si="26"/>
        <v>Y</v>
      </c>
      <c r="G50" s="32" t="str">
        <f t="shared" si="27"/>
        <v>Y</v>
      </c>
      <c r="H50" s="32">
        <f t="shared" si="35"/>
        <v>2.4000000000000008E-9</v>
      </c>
      <c r="I50" s="32">
        <f t="shared" si="13"/>
        <v>15.0000000024</v>
      </c>
      <c r="J50" s="32">
        <f t="shared" si="14"/>
        <v>25.0000000024</v>
      </c>
      <c r="K50" s="32">
        <f t="shared" si="28"/>
        <v>37</v>
      </c>
      <c r="L50" s="32">
        <f t="shared" si="29"/>
        <v>34</v>
      </c>
      <c r="M50" s="32">
        <f t="shared" si="15"/>
        <v>0</v>
      </c>
      <c r="N50" s="32">
        <f t="shared" si="16"/>
        <v>0</v>
      </c>
      <c r="O50" s="35" t="s">
        <v>51</v>
      </c>
      <c r="P50" s="27">
        <f t="shared" si="17"/>
        <v>15</v>
      </c>
      <c r="Q50" s="32">
        <f t="shared" si="18"/>
        <v>25</v>
      </c>
      <c r="R50" s="100">
        <f t="shared" si="30"/>
        <v>5.8936170212765955</v>
      </c>
      <c r="S50" s="100">
        <f t="shared" si="31"/>
        <v>6.2765957446808507</v>
      </c>
      <c r="T50" s="100">
        <f t="shared" si="32"/>
        <v>5.8936170212765955</v>
      </c>
      <c r="U50" s="100">
        <f t="shared" si="33"/>
        <v>6.2765957446808507</v>
      </c>
      <c r="V50" s="100">
        <f t="shared" si="19"/>
        <v>6</v>
      </c>
      <c r="W50" s="100">
        <f t="shared" si="34"/>
        <v>10</v>
      </c>
      <c r="X50" s="100">
        <f t="shared" si="20"/>
        <v>36.991851516523312</v>
      </c>
      <c r="Y50" s="100">
        <f t="shared" si="21"/>
        <v>34.734721593481211</v>
      </c>
      <c r="Z50" s="100">
        <f>IF(LEN(P50)&gt;0, DATA_ANALYSIS!E$20*P50+DATA_ANALYSIS!R$20, "")</f>
        <v>31.635435874610536</v>
      </c>
      <c r="AA50" s="100">
        <f t="shared" si="22"/>
        <v>6.6354358746105362</v>
      </c>
      <c r="AB50" s="100">
        <f t="shared" si="23"/>
        <v>44.02900924606849</v>
      </c>
      <c r="AC50" s="106">
        <f t="shared" si="24"/>
        <v>39.395654142145766</v>
      </c>
    </row>
    <row r="51" spans="2:29" x14ac:dyDescent="0.2">
      <c r="B51" s="26"/>
      <c r="C51" s="101">
        <f t="shared" si="25"/>
        <v>1</v>
      </c>
      <c r="D51" s="105">
        <v>17</v>
      </c>
      <c r="E51" s="35">
        <v>40</v>
      </c>
      <c r="F51" s="32" t="str">
        <f t="shared" si="26"/>
        <v>Y</v>
      </c>
      <c r="G51" s="32" t="str">
        <f t="shared" si="27"/>
        <v>Y</v>
      </c>
      <c r="H51" s="32">
        <f t="shared" si="35"/>
        <v>2.5000000000000009E-9</v>
      </c>
      <c r="I51" s="32">
        <f t="shared" si="13"/>
        <v>17.000000002499998</v>
      </c>
      <c r="J51" s="32">
        <f t="shared" si="14"/>
        <v>40.000000002500002</v>
      </c>
      <c r="K51" s="32">
        <f t="shared" si="28"/>
        <v>42</v>
      </c>
      <c r="L51" s="32">
        <f t="shared" si="29"/>
        <v>43</v>
      </c>
      <c r="M51" s="32">
        <f t="shared" si="15"/>
        <v>0</v>
      </c>
      <c r="N51" s="32">
        <f t="shared" si="16"/>
        <v>0</v>
      </c>
      <c r="O51" s="35" t="s">
        <v>51</v>
      </c>
      <c r="P51" s="27">
        <f t="shared" si="17"/>
        <v>17</v>
      </c>
      <c r="Q51" s="32">
        <f t="shared" si="18"/>
        <v>40</v>
      </c>
      <c r="R51" s="100">
        <f t="shared" si="30"/>
        <v>7.8936170212765955</v>
      </c>
      <c r="S51" s="100">
        <f t="shared" si="31"/>
        <v>21.276595744680851</v>
      </c>
      <c r="T51" s="100">
        <f t="shared" si="32"/>
        <v>7.8936170212765955</v>
      </c>
      <c r="U51" s="100">
        <f t="shared" si="33"/>
        <v>21.276595744680851</v>
      </c>
      <c r="V51" s="100">
        <f t="shared" si="19"/>
        <v>8</v>
      </c>
      <c r="W51" s="100">
        <f t="shared" si="34"/>
        <v>25</v>
      </c>
      <c r="X51" s="100">
        <f t="shared" si="20"/>
        <v>167.94929832503394</v>
      </c>
      <c r="Y51" s="100">
        <f t="shared" si="21"/>
        <v>62.309189678587593</v>
      </c>
      <c r="Z51" s="100">
        <f>IF(LEN(P51)&gt;0, DATA_ANALYSIS!E$20*P51+DATA_ANALYSIS!R$20, "")</f>
        <v>36.017136135308704</v>
      </c>
      <c r="AA51" s="100">
        <f t="shared" si="22"/>
        <v>-3.9828638646912964</v>
      </c>
      <c r="AB51" s="100">
        <f t="shared" si="23"/>
        <v>15.86320456466369</v>
      </c>
      <c r="AC51" s="106">
        <f t="shared" si="24"/>
        <v>452.69352648257126</v>
      </c>
    </row>
    <row r="52" spans="2:29" x14ac:dyDescent="0.2">
      <c r="B52" s="26"/>
      <c r="C52" s="101">
        <f t="shared" si="25"/>
        <v>1</v>
      </c>
      <c r="D52" s="105">
        <v>3</v>
      </c>
      <c r="E52" s="35">
        <v>5</v>
      </c>
      <c r="F52" s="32" t="str">
        <f t="shared" si="26"/>
        <v>Y</v>
      </c>
      <c r="G52" s="32" t="str">
        <f t="shared" si="27"/>
        <v>Y</v>
      </c>
      <c r="H52" s="32">
        <f t="shared" si="35"/>
        <v>2.6000000000000009E-9</v>
      </c>
      <c r="I52" s="32">
        <f t="shared" si="13"/>
        <v>3.0000000026000002</v>
      </c>
      <c r="J52" s="32">
        <f t="shared" si="14"/>
        <v>5.0000000026000002</v>
      </c>
      <c r="K52" s="32">
        <f t="shared" si="28"/>
        <v>7</v>
      </c>
      <c r="L52" s="32">
        <f t="shared" si="29"/>
        <v>5</v>
      </c>
      <c r="M52" s="32">
        <f t="shared" si="15"/>
        <v>0</v>
      </c>
      <c r="N52" s="32">
        <f t="shared" si="16"/>
        <v>0</v>
      </c>
      <c r="O52" s="35" t="s">
        <v>51</v>
      </c>
      <c r="P52" s="27">
        <f t="shared" si="17"/>
        <v>3</v>
      </c>
      <c r="Q52" s="32">
        <f t="shared" si="18"/>
        <v>5</v>
      </c>
      <c r="R52" s="100">
        <f t="shared" si="30"/>
        <v>-6.1063829787234045</v>
      </c>
      <c r="S52" s="100">
        <f t="shared" si="31"/>
        <v>-13.723404255319149</v>
      </c>
      <c r="T52" s="100">
        <f t="shared" si="32"/>
        <v>6.1063829787234045</v>
      </c>
      <c r="U52" s="100">
        <f t="shared" si="33"/>
        <v>13.723404255319149</v>
      </c>
      <c r="V52" s="100">
        <f t="shared" si="19"/>
        <v>-6</v>
      </c>
      <c r="W52" s="100">
        <f t="shared" si="34"/>
        <v>-10</v>
      </c>
      <c r="X52" s="100">
        <f t="shared" si="20"/>
        <v>83.800362154821187</v>
      </c>
      <c r="Y52" s="100">
        <f t="shared" si="21"/>
        <v>37.28791308284292</v>
      </c>
      <c r="Z52" s="100">
        <f>IF(LEN(P52)&gt;0, DATA_ANALYSIS!E$20*P52+DATA_ANALYSIS!R$20, "")</f>
        <v>5.3452343104215725</v>
      </c>
      <c r="AA52" s="100">
        <f t="shared" si="22"/>
        <v>0.34523431042157249</v>
      </c>
      <c r="AB52" s="100">
        <f t="shared" si="23"/>
        <v>0.11918672909225868</v>
      </c>
      <c r="AC52" s="106">
        <f t="shared" si="24"/>
        <v>188.33182435491173</v>
      </c>
    </row>
    <row r="53" spans="2:29" x14ac:dyDescent="0.2">
      <c r="B53" s="26"/>
      <c r="C53" s="101">
        <f t="shared" si="25"/>
        <v>1</v>
      </c>
      <c r="D53" s="105">
        <v>8</v>
      </c>
      <c r="E53" s="35">
        <v>15</v>
      </c>
      <c r="F53" s="32" t="str">
        <f t="shared" si="26"/>
        <v>Y</v>
      </c>
      <c r="G53" s="32" t="str">
        <f t="shared" si="27"/>
        <v>Y</v>
      </c>
      <c r="H53" s="32">
        <f t="shared" si="35"/>
        <v>2.700000000000001E-9</v>
      </c>
      <c r="I53" s="32">
        <f t="shared" si="13"/>
        <v>8.0000000027000002</v>
      </c>
      <c r="J53" s="32">
        <f t="shared" si="14"/>
        <v>15.0000000027</v>
      </c>
      <c r="K53" s="32">
        <f t="shared" si="28"/>
        <v>23</v>
      </c>
      <c r="L53" s="32">
        <f t="shared" si="29"/>
        <v>23</v>
      </c>
      <c r="M53" s="32">
        <f t="shared" si="15"/>
        <v>0</v>
      </c>
      <c r="N53" s="32">
        <f t="shared" si="16"/>
        <v>0</v>
      </c>
      <c r="O53" s="35" t="s">
        <v>51</v>
      </c>
      <c r="P53" s="27">
        <f t="shared" si="17"/>
        <v>8</v>
      </c>
      <c r="Q53" s="32">
        <f t="shared" si="18"/>
        <v>15</v>
      </c>
      <c r="R53" s="100">
        <f t="shared" si="30"/>
        <v>-1.1063829787234045</v>
      </c>
      <c r="S53" s="100">
        <f t="shared" si="31"/>
        <v>-3.7234042553191493</v>
      </c>
      <c r="T53" s="100">
        <f t="shared" si="32"/>
        <v>1.1063829787234045</v>
      </c>
      <c r="U53" s="100">
        <f t="shared" si="33"/>
        <v>3.7234042553191493</v>
      </c>
      <c r="V53" s="100">
        <f t="shared" si="19"/>
        <v>-1</v>
      </c>
      <c r="W53" s="100">
        <f t="shared" si="34"/>
        <v>0</v>
      </c>
      <c r="X53" s="100">
        <f t="shared" si="20"/>
        <v>4.1195110909914003</v>
      </c>
      <c r="Y53" s="100">
        <f t="shared" si="21"/>
        <v>1.2240832956088734</v>
      </c>
      <c r="Z53" s="100">
        <f>IF(LEN(P53)&gt;0, DATA_ANALYSIS!E$20*P53+DATA_ANALYSIS!R$20, "")</f>
        <v>16.299484962166975</v>
      </c>
      <c r="AA53" s="100">
        <f t="shared" si="22"/>
        <v>1.2994849621669751</v>
      </c>
      <c r="AB53" s="100">
        <f t="shared" si="23"/>
        <v>1.6886611668981046</v>
      </c>
      <c r="AC53" s="106">
        <f t="shared" si="24"/>
        <v>13.863739248528749</v>
      </c>
    </row>
    <row r="54" spans="2:29" x14ac:dyDescent="0.2">
      <c r="B54" s="26"/>
      <c r="C54" s="101">
        <f t="shared" si="25"/>
        <v>1</v>
      </c>
      <c r="D54" s="105">
        <v>17</v>
      </c>
      <c r="E54" s="35">
        <v>40</v>
      </c>
      <c r="F54" s="32" t="str">
        <f t="shared" si="26"/>
        <v>Y</v>
      </c>
      <c r="G54" s="32" t="str">
        <f t="shared" si="27"/>
        <v>Y</v>
      </c>
      <c r="H54" s="32">
        <f t="shared" si="35"/>
        <v>2.8000000000000011E-9</v>
      </c>
      <c r="I54" s="32">
        <f t="shared" si="13"/>
        <v>17.0000000028</v>
      </c>
      <c r="J54" s="32">
        <f t="shared" si="14"/>
        <v>40.0000000028</v>
      </c>
      <c r="K54" s="32">
        <f t="shared" si="28"/>
        <v>43</v>
      </c>
      <c r="L54" s="32">
        <f t="shared" si="29"/>
        <v>44</v>
      </c>
      <c r="M54" s="32">
        <f t="shared" si="15"/>
        <v>0</v>
      </c>
      <c r="N54" s="32">
        <f t="shared" si="16"/>
        <v>0</v>
      </c>
      <c r="O54" s="35" t="s">
        <v>51</v>
      </c>
      <c r="P54" s="27">
        <f t="shared" si="17"/>
        <v>17</v>
      </c>
      <c r="Q54" s="32">
        <f t="shared" si="18"/>
        <v>40</v>
      </c>
      <c r="R54" s="100">
        <f t="shared" si="30"/>
        <v>7.8936170212765955</v>
      </c>
      <c r="S54" s="100">
        <f t="shared" si="31"/>
        <v>21.276595744680851</v>
      </c>
      <c r="T54" s="100">
        <f t="shared" si="32"/>
        <v>7.8936170212765955</v>
      </c>
      <c r="U54" s="100">
        <f t="shared" si="33"/>
        <v>21.276595744680851</v>
      </c>
      <c r="V54" s="100">
        <f t="shared" si="19"/>
        <v>8</v>
      </c>
      <c r="W54" s="100">
        <f t="shared" si="34"/>
        <v>25</v>
      </c>
      <c r="X54" s="100">
        <f t="shared" si="20"/>
        <v>167.94929832503394</v>
      </c>
      <c r="Y54" s="100">
        <f t="shared" si="21"/>
        <v>62.309189678587593</v>
      </c>
      <c r="Z54" s="100">
        <f>IF(LEN(P54)&gt;0, DATA_ANALYSIS!E$20*P54+DATA_ANALYSIS!R$20, "")</f>
        <v>36.017136135308704</v>
      </c>
      <c r="AA54" s="100">
        <f t="shared" si="22"/>
        <v>-3.9828638646912964</v>
      </c>
      <c r="AB54" s="100">
        <f t="shared" si="23"/>
        <v>15.86320456466369</v>
      </c>
      <c r="AC54" s="106">
        <f t="shared" si="24"/>
        <v>452.69352648257126</v>
      </c>
    </row>
    <row r="55" spans="2:29" x14ac:dyDescent="0.2">
      <c r="B55" s="26"/>
      <c r="C55" s="101">
        <f t="shared" si="25"/>
        <v>1</v>
      </c>
      <c r="D55" s="105">
        <v>6</v>
      </c>
      <c r="E55" s="35">
        <v>13</v>
      </c>
      <c r="F55" s="32" t="str">
        <f t="shared" si="26"/>
        <v>Y</v>
      </c>
      <c r="G55" s="32" t="str">
        <f t="shared" si="27"/>
        <v>Y</v>
      </c>
      <c r="H55" s="32">
        <f t="shared" si="35"/>
        <v>2.9000000000000012E-9</v>
      </c>
      <c r="I55" s="32">
        <f t="shared" si="13"/>
        <v>6.0000000029000002</v>
      </c>
      <c r="J55" s="32">
        <f t="shared" si="14"/>
        <v>13.0000000029</v>
      </c>
      <c r="K55" s="32">
        <f t="shared" si="28"/>
        <v>19</v>
      </c>
      <c r="L55" s="32">
        <f t="shared" si="29"/>
        <v>20</v>
      </c>
      <c r="M55" s="32">
        <f t="shared" si="15"/>
        <v>0</v>
      </c>
      <c r="N55" s="32">
        <f t="shared" si="16"/>
        <v>0</v>
      </c>
      <c r="O55" s="35" t="s">
        <v>51</v>
      </c>
      <c r="P55" s="27">
        <f t="shared" si="17"/>
        <v>6</v>
      </c>
      <c r="Q55" s="32">
        <f t="shared" si="18"/>
        <v>13</v>
      </c>
      <c r="R55" s="100">
        <f t="shared" si="30"/>
        <v>-3.1063829787234045</v>
      </c>
      <c r="S55" s="100">
        <f t="shared" si="31"/>
        <v>-5.7234042553191493</v>
      </c>
      <c r="T55" s="100">
        <f t="shared" si="32"/>
        <v>3.1063829787234045</v>
      </c>
      <c r="U55" s="100">
        <f t="shared" si="33"/>
        <v>5.7234042553191493</v>
      </c>
      <c r="V55" s="100">
        <f t="shared" si="19"/>
        <v>-3</v>
      </c>
      <c r="W55" s="100">
        <f t="shared" si="34"/>
        <v>-2</v>
      </c>
      <c r="X55" s="100">
        <f t="shared" si="20"/>
        <v>17.779085559076506</v>
      </c>
      <c r="Y55" s="100">
        <f t="shared" si="21"/>
        <v>9.6496152105024908</v>
      </c>
      <c r="Z55" s="100">
        <f>IF(LEN(P55)&gt;0, DATA_ANALYSIS!E$20*P55+DATA_ANALYSIS!R$20, "")</f>
        <v>11.917784701468815</v>
      </c>
      <c r="AA55" s="100">
        <f t="shared" si="22"/>
        <v>-1.0822152985311853</v>
      </c>
      <c r="AB55" s="100">
        <f t="shared" si="23"/>
        <v>1.1711899523749425</v>
      </c>
      <c r="AC55" s="106">
        <f t="shared" si="24"/>
        <v>32.757356269805349</v>
      </c>
    </row>
    <row r="56" spans="2:29" x14ac:dyDescent="0.2">
      <c r="B56" s="26"/>
      <c r="C56" s="101">
        <f t="shared" si="25"/>
        <v>1</v>
      </c>
      <c r="D56" s="105">
        <v>3</v>
      </c>
      <c r="E56" s="35">
        <v>8</v>
      </c>
      <c r="F56" s="32" t="str">
        <f t="shared" si="26"/>
        <v>Y</v>
      </c>
      <c r="G56" s="32" t="str">
        <f t="shared" si="27"/>
        <v>Y</v>
      </c>
      <c r="H56" s="32">
        <f t="shared" si="35"/>
        <v>3.0000000000000012E-9</v>
      </c>
      <c r="I56" s="32">
        <f t="shared" si="13"/>
        <v>3.0000000029999998</v>
      </c>
      <c r="J56" s="32">
        <f t="shared" si="14"/>
        <v>8.0000000030000002</v>
      </c>
      <c r="K56" s="32">
        <f t="shared" si="28"/>
        <v>8</v>
      </c>
      <c r="L56" s="32">
        <f t="shared" si="29"/>
        <v>10</v>
      </c>
      <c r="M56" s="32">
        <f t="shared" si="15"/>
        <v>0</v>
      </c>
      <c r="N56" s="32">
        <f t="shared" si="16"/>
        <v>0</v>
      </c>
      <c r="O56" s="35" t="s">
        <v>51</v>
      </c>
      <c r="P56" s="27">
        <f t="shared" si="17"/>
        <v>3</v>
      </c>
      <c r="Q56" s="32">
        <f t="shared" si="18"/>
        <v>8</v>
      </c>
      <c r="R56" s="100">
        <f t="shared" si="30"/>
        <v>-6.1063829787234045</v>
      </c>
      <c r="S56" s="100">
        <f t="shared" si="31"/>
        <v>-10.723404255319149</v>
      </c>
      <c r="T56" s="100">
        <f t="shared" si="32"/>
        <v>6.1063829787234045</v>
      </c>
      <c r="U56" s="100">
        <f t="shared" si="33"/>
        <v>10.723404255319149</v>
      </c>
      <c r="V56" s="100">
        <f t="shared" si="19"/>
        <v>-6</v>
      </c>
      <c r="W56" s="100">
        <f t="shared" si="34"/>
        <v>-7</v>
      </c>
      <c r="X56" s="100">
        <f t="shared" si="20"/>
        <v>65.481213218650979</v>
      </c>
      <c r="Y56" s="100">
        <f t="shared" si="21"/>
        <v>37.28791308284292</v>
      </c>
      <c r="Z56" s="100">
        <f>IF(LEN(P56)&gt;0, DATA_ANALYSIS!E$20*P56+DATA_ANALYSIS!R$20, "")</f>
        <v>5.3452343104215725</v>
      </c>
      <c r="AA56" s="100">
        <f t="shared" si="22"/>
        <v>-2.6547656895784275</v>
      </c>
      <c r="AB56" s="100">
        <f t="shared" si="23"/>
        <v>7.0477808665628237</v>
      </c>
      <c r="AC56" s="106">
        <f t="shared" si="24"/>
        <v>114.99139882299684</v>
      </c>
    </row>
    <row r="57" spans="2:29" x14ac:dyDescent="0.2">
      <c r="B57" s="26"/>
      <c r="C57" s="101">
        <f t="shared" si="25"/>
        <v>1</v>
      </c>
      <c r="D57" s="105">
        <v>20</v>
      </c>
      <c r="E57" s="35">
        <v>50</v>
      </c>
      <c r="F57" s="32" t="str">
        <f t="shared" si="26"/>
        <v>Y</v>
      </c>
      <c r="G57" s="32" t="str">
        <f t="shared" si="27"/>
        <v>Y</v>
      </c>
      <c r="H57" s="32">
        <f t="shared" si="35"/>
        <v>3.1000000000000013E-9</v>
      </c>
      <c r="I57" s="32">
        <f t="shared" si="13"/>
        <v>20.000000003099998</v>
      </c>
      <c r="J57" s="32">
        <f t="shared" si="14"/>
        <v>50.000000003099998</v>
      </c>
      <c r="K57" s="32">
        <f t="shared" si="28"/>
        <v>47</v>
      </c>
      <c r="L57" s="32">
        <f t="shared" si="29"/>
        <v>47</v>
      </c>
      <c r="M57" s="32">
        <f t="shared" si="15"/>
        <v>1</v>
      </c>
      <c r="N57" s="32">
        <f t="shared" si="16"/>
        <v>1</v>
      </c>
      <c r="O57" s="35" t="s">
        <v>51</v>
      </c>
      <c r="P57" s="27">
        <f t="shared" si="17"/>
        <v>20</v>
      </c>
      <c r="Q57" s="32">
        <f t="shared" si="18"/>
        <v>50</v>
      </c>
      <c r="R57" s="100">
        <f t="shared" si="30"/>
        <v>10.893617021276595</v>
      </c>
      <c r="S57" s="100">
        <f t="shared" si="31"/>
        <v>31.276595744680851</v>
      </c>
      <c r="T57" s="100">
        <f t="shared" si="32"/>
        <v>10.893617021276595</v>
      </c>
      <c r="U57" s="100">
        <f t="shared" si="33"/>
        <v>31.276595744680851</v>
      </c>
      <c r="V57" s="100">
        <f t="shared" si="19"/>
        <v>11</v>
      </c>
      <c r="W57" s="100">
        <f t="shared" si="34"/>
        <v>35</v>
      </c>
      <c r="X57" s="100">
        <f t="shared" si="20"/>
        <v>340.71525577184246</v>
      </c>
      <c r="Y57" s="100">
        <f t="shared" si="21"/>
        <v>118.67089180624717</v>
      </c>
      <c r="Z57" s="100">
        <f>IF(LEN(P57)&gt;0, DATA_ANALYSIS!E$20*P57+DATA_ANALYSIS!R$20, "")</f>
        <v>42.589686526355941</v>
      </c>
      <c r="AA57" s="100">
        <f t="shared" si="22"/>
        <v>-7.4103134736440595</v>
      </c>
      <c r="AB57" s="100">
        <f t="shared" si="23"/>
        <v>54.912745777670686</v>
      </c>
      <c r="AC57" s="106">
        <f t="shared" si="24"/>
        <v>978.22544137618831</v>
      </c>
    </row>
    <row r="58" spans="2:29" x14ac:dyDescent="0.2">
      <c r="B58" s="26"/>
      <c r="C58" s="101">
        <f t="shared" si="25"/>
        <v>1</v>
      </c>
      <c r="D58" s="105">
        <v>2</v>
      </c>
      <c r="E58" s="35">
        <v>5</v>
      </c>
      <c r="F58" s="32" t="str">
        <f t="shared" si="26"/>
        <v>Y</v>
      </c>
      <c r="G58" s="32" t="str">
        <f t="shared" si="27"/>
        <v>Y</v>
      </c>
      <c r="H58" s="32">
        <f t="shared" si="35"/>
        <v>3.2000000000000014E-9</v>
      </c>
      <c r="I58" s="32">
        <f t="shared" si="13"/>
        <v>2.0000000031999998</v>
      </c>
      <c r="J58" s="32">
        <f t="shared" si="14"/>
        <v>5.0000000032000003</v>
      </c>
      <c r="K58" s="32">
        <f t="shared" si="28"/>
        <v>3</v>
      </c>
      <c r="L58" s="32">
        <f t="shared" si="29"/>
        <v>6</v>
      </c>
      <c r="M58" s="32">
        <f t="shared" si="15"/>
        <v>0</v>
      </c>
      <c r="N58" s="32">
        <f t="shared" si="16"/>
        <v>0</v>
      </c>
      <c r="O58" s="35" t="s">
        <v>51</v>
      </c>
      <c r="P58" s="27">
        <f t="shared" si="17"/>
        <v>2</v>
      </c>
      <c r="Q58" s="32">
        <f t="shared" si="18"/>
        <v>5</v>
      </c>
      <c r="R58" s="100">
        <f t="shared" si="30"/>
        <v>-7.1063829787234045</v>
      </c>
      <c r="S58" s="100">
        <f t="shared" si="31"/>
        <v>-13.723404255319149</v>
      </c>
      <c r="T58" s="100">
        <f t="shared" si="32"/>
        <v>7.1063829787234045</v>
      </c>
      <c r="U58" s="100">
        <f t="shared" si="33"/>
        <v>13.723404255319149</v>
      </c>
      <c r="V58" s="100">
        <f t="shared" si="19"/>
        <v>-7</v>
      </c>
      <c r="W58" s="100">
        <f t="shared" si="34"/>
        <v>-10</v>
      </c>
      <c r="X58" s="100">
        <f t="shared" si="20"/>
        <v>97.52376641014034</v>
      </c>
      <c r="Y58" s="100">
        <f t="shared" si="21"/>
        <v>50.500679040289725</v>
      </c>
      <c r="Z58" s="100">
        <f>IF(LEN(P58)&gt;0, DATA_ANALYSIS!E$20*P58+DATA_ANALYSIS!R$20, "")</f>
        <v>3.1543841800724914</v>
      </c>
      <c r="AA58" s="100">
        <f t="shared" si="22"/>
        <v>-1.8456158199275086</v>
      </c>
      <c r="AB58" s="100">
        <f t="shared" si="23"/>
        <v>3.4062977547666895</v>
      </c>
      <c r="AC58" s="106">
        <f t="shared" si="24"/>
        <v>188.33182435491173</v>
      </c>
    </row>
    <row r="59" spans="2:29" x14ac:dyDescent="0.2">
      <c r="B59" s="26"/>
      <c r="C59" s="101">
        <f t="shared" si="25"/>
        <v>1</v>
      </c>
      <c r="D59" s="105">
        <v>10</v>
      </c>
      <c r="E59" s="35">
        <v>20</v>
      </c>
      <c r="F59" s="32" t="str">
        <f t="shared" si="26"/>
        <v>Y</v>
      </c>
      <c r="G59" s="32" t="str">
        <f t="shared" si="27"/>
        <v>Y</v>
      </c>
      <c r="H59" s="32">
        <f t="shared" si="35"/>
        <v>3.3000000000000014E-9</v>
      </c>
      <c r="I59" s="32">
        <f t="shared" si="13"/>
        <v>10.0000000033</v>
      </c>
      <c r="J59" s="32">
        <f t="shared" si="14"/>
        <v>20.000000003299998</v>
      </c>
      <c r="K59" s="32">
        <f t="shared" si="28"/>
        <v>32</v>
      </c>
      <c r="L59" s="32">
        <f t="shared" si="29"/>
        <v>30</v>
      </c>
      <c r="M59" s="32">
        <f t="shared" si="15"/>
        <v>0</v>
      </c>
      <c r="N59" s="32">
        <f t="shared" si="16"/>
        <v>0</v>
      </c>
      <c r="O59" s="35" t="s">
        <v>51</v>
      </c>
      <c r="P59" s="27">
        <f t="shared" si="17"/>
        <v>10</v>
      </c>
      <c r="Q59" s="32">
        <f t="shared" si="18"/>
        <v>20</v>
      </c>
      <c r="R59" s="100">
        <f t="shared" si="30"/>
        <v>0.89361702127659548</v>
      </c>
      <c r="S59" s="100">
        <f t="shared" si="31"/>
        <v>1.2765957446808507</v>
      </c>
      <c r="T59" s="100">
        <f t="shared" si="32"/>
        <v>0.89361702127659548</v>
      </c>
      <c r="U59" s="100">
        <f t="shared" si="33"/>
        <v>1.2765957446808507</v>
      </c>
      <c r="V59" s="100">
        <f t="shared" si="19"/>
        <v>1</v>
      </c>
      <c r="W59" s="100">
        <f t="shared" si="34"/>
        <v>5</v>
      </c>
      <c r="X59" s="100">
        <f t="shared" si="20"/>
        <v>1.1407876867360791</v>
      </c>
      <c r="Y59" s="100">
        <f t="shared" si="21"/>
        <v>0.79855138071525533</v>
      </c>
      <c r="Z59" s="100">
        <f>IF(LEN(P59)&gt;0, DATA_ANALYSIS!E$20*P59+DATA_ANALYSIS!R$20, "")</f>
        <v>20.681185222865135</v>
      </c>
      <c r="AA59" s="100">
        <f t="shared" si="22"/>
        <v>0.68118522286513539</v>
      </c>
      <c r="AB59" s="100">
        <f t="shared" si="23"/>
        <v>0.46401330784982414</v>
      </c>
      <c r="AC59" s="106">
        <f t="shared" si="24"/>
        <v>1.6296966953372558</v>
      </c>
    </row>
    <row r="60" spans="2:29" x14ac:dyDescent="0.2">
      <c r="B60" s="26"/>
      <c r="C60" s="101">
        <f t="shared" si="25"/>
        <v>1</v>
      </c>
      <c r="D60" s="105">
        <v>17</v>
      </c>
      <c r="E60" s="35">
        <v>30</v>
      </c>
      <c r="F60" s="32" t="str">
        <f t="shared" si="26"/>
        <v>Y</v>
      </c>
      <c r="G60" s="32" t="str">
        <f t="shared" si="27"/>
        <v>Y</v>
      </c>
      <c r="H60" s="32">
        <f t="shared" si="35"/>
        <v>3.4000000000000015E-9</v>
      </c>
      <c r="I60" s="32">
        <f t="shared" si="13"/>
        <v>17.0000000034</v>
      </c>
      <c r="J60" s="32">
        <f t="shared" si="14"/>
        <v>30.0000000034</v>
      </c>
      <c r="K60" s="32">
        <f t="shared" si="28"/>
        <v>44</v>
      </c>
      <c r="L60" s="32">
        <f t="shared" si="29"/>
        <v>40</v>
      </c>
      <c r="M60" s="32">
        <f t="shared" si="15"/>
        <v>0</v>
      </c>
      <c r="N60" s="32">
        <f t="shared" si="16"/>
        <v>0</v>
      </c>
      <c r="O60" s="35" t="s">
        <v>51</v>
      </c>
      <c r="P60" s="27">
        <f t="shared" si="17"/>
        <v>17</v>
      </c>
      <c r="Q60" s="32">
        <f t="shared" si="18"/>
        <v>30</v>
      </c>
      <c r="R60" s="100">
        <f t="shared" si="30"/>
        <v>7.8936170212765955</v>
      </c>
      <c r="S60" s="100">
        <f t="shared" si="31"/>
        <v>11.276595744680851</v>
      </c>
      <c r="T60" s="100">
        <f t="shared" si="32"/>
        <v>7.8936170212765955</v>
      </c>
      <c r="U60" s="100">
        <f t="shared" si="33"/>
        <v>11.276595744680851</v>
      </c>
      <c r="V60" s="100">
        <f t="shared" si="19"/>
        <v>8</v>
      </c>
      <c r="W60" s="100">
        <f t="shared" si="34"/>
        <v>15</v>
      </c>
      <c r="X60" s="100">
        <f t="shared" si="20"/>
        <v>89.013128112267992</v>
      </c>
      <c r="Y60" s="100">
        <f t="shared" si="21"/>
        <v>62.309189678587593</v>
      </c>
      <c r="Z60" s="100">
        <f>IF(LEN(P60)&gt;0, DATA_ANALYSIS!E$20*P60+DATA_ANALYSIS!R$20, "")</f>
        <v>36.017136135308704</v>
      </c>
      <c r="AA60" s="100">
        <f t="shared" si="22"/>
        <v>6.0171361353087036</v>
      </c>
      <c r="AB60" s="100">
        <f t="shared" si="23"/>
        <v>36.205927270837762</v>
      </c>
      <c r="AC60" s="106">
        <f t="shared" si="24"/>
        <v>127.16161158895427</v>
      </c>
    </row>
    <row r="61" spans="2:29" x14ac:dyDescent="0.2">
      <c r="B61" s="26"/>
      <c r="C61" s="101">
        <f t="shared" si="25"/>
        <v>1</v>
      </c>
      <c r="D61" s="105">
        <v>5</v>
      </c>
      <c r="E61" s="35">
        <v>9</v>
      </c>
      <c r="F61" s="32" t="str">
        <f t="shared" si="26"/>
        <v>Y</v>
      </c>
      <c r="G61" s="32" t="str">
        <f t="shared" si="27"/>
        <v>Y</v>
      </c>
      <c r="H61" s="32">
        <f t="shared" si="35"/>
        <v>3.5000000000000016E-9</v>
      </c>
      <c r="I61" s="32">
        <f t="shared" si="13"/>
        <v>5.0000000035000003</v>
      </c>
      <c r="J61" s="32">
        <f t="shared" si="14"/>
        <v>9.0000000035000003</v>
      </c>
      <c r="K61" s="32">
        <f t="shared" si="28"/>
        <v>15</v>
      </c>
      <c r="L61" s="32">
        <f t="shared" si="29"/>
        <v>12</v>
      </c>
      <c r="M61" s="32">
        <f t="shared" si="15"/>
        <v>0</v>
      </c>
      <c r="N61" s="32">
        <f t="shared" si="16"/>
        <v>0</v>
      </c>
      <c r="O61" s="35" t="s">
        <v>51</v>
      </c>
      <c r="P61" s="27">
        <f t="shared" si="17"/>
        <v>5</v>
      </c>
      <c r="Q61" s="32">
        <f t="shared" si="18"/>
        <v>9</v>
      </c>
      <c r="R61" s="100">
        <f t="shared" si="30"/>
        <v>-4.1063829787234045</v>
      </c>
      <c r="S61" s="100">
        <f t="shared" si="31"/>
        <v>-9.7234042553191493</v>
      </c>
      <c r="T61" s="100">
        <f t="shared" si="32"/>
        <v>4.1063829787234045</v>
      </c>
      <c r="U61" s="100">
        <f t="shared" si="33"/>
        <v>9.7234042553191493</v>
      </c>
      <c r="V61" s="100">
        <f t="shared" si="19"/>
        <v>-4</v>
      </c>
      <c r="W61" s="100">
        <f t="shared" si="34"/>
        <v>-6</v>
      </c>
      <c r="X61" s="100">
        <f t="shared" si="20"/>
        <v>39.928021729289277</v>
      </c>
      <c r="Y61" s="100">
        <f t="shared" si="21"/>
        <v>16.862381167949302</v>
      </c>
      <c r="Z61" s="100">
        <f>IF(LEN(P61)&gt;0, DATA_ANALYSIS!E$20*P61+DATA_ANALYSIS!R$20, "")</f>
        <v>9.7269345711197328</v>
      </c>
      <c r="AA61" s="100">
        <f t="shared" si="22"/>
        <v>0.72693457111973281</v>
      </c>
      <c r="AB61" s="100">
        <f t="shared" si="23"/>
        <v>0.52843387068902992</v>
      </c>
      <c r="AC61" s="106">
        <f t="shared" si="24"/>
        <v>94.544590312358537</v>
      </c>
    </row>
    <row r="62" spans="2:29" x14ac:dyDescent="0.2">
      <c r="B62" s="26"/>
      <c r="C62" s="101">
        <f t="shared" si="25"/>
        <v>1</v>
      </c>
      <c r="D62" s="105">
        <v>13</v>
      </c>
      <c r="E62" s="35">
        <v>26</v>
      </c>
      <c r="F62" s="32" t="str">
        <f t="shared" si="26"/>
        <v>Y</v>
      </c>
      <c r="G62" s="32" t="str">
        <f t="shared" si="27"/>
        <v>Y</v>
      </c>
      <c r="H62" s="32">
        <f t="shared" si="35"/>
        <v>3.6000000000000016E-9</v>
      </c>
      <c r="I62" s="32">
        <f t="shared" si="13"/>
        <v>13.0000000036</v>
      </c>
      <c r="J62" s="32">
        <f t="shared" si="14"/>
        <v>26.0000000036</v>
      </c>
      <c r="K62" s="32">
        <f t="shared" si="28"/>
        <v>35</v>
      </c>
      <c r="L62" s="32">
        <f t="shared" si="29"/>
        <v>37</v>
      </c>
      <c r="M62" s="32">
        <f t="shared" si="15"/>
        <v>0</v>
      </c>
      <c r="N62" s="32">
        <f t="shared" si="16"/>
        <v>0</v>
      </c>
      <c r="O62" s="35" t="s">
        <v>51</v>
      </c>
      <c r="P62" s="27">
        <f t="shared" si="17"/>
        <v>13</v>
      </c>
      <c r="Q62" s="32">
        <f t="shared" si="18"/>
        <v>26</v>
      </c>
      <c r="R62" s="100">
        <f t="shared" si="30"/>
        <v>3.8936170212765955</v>
      </c>
      <c r="S62" s="100">
        <f t="shared" si="31"/>
        <v>7.2765957446808507</v>
      </c>
      <c r="T62" s="100">
        <f t="shared" si="32"/>
        <v>3.8936170212765955</v>
      </c>
      <c r="U62" s="100">
        <f t="shared" si="33"/>
        <v>7.2765957446808507</v>
      </c>
      <c r="V62" s="100">
        <f t="shared" si="19"/>
        <v>4</v>
      </c>
      <c r="W62" s="100">
        <f t="shared" si="34"/>
        <v>11</v>
      </c>
      <c r="X62" s="100">
        <f t="shared" si="20"/>
        <v>28.332277048438204</v>
      </c>
      <c r="Y62" s="100">
        <f t="shared" si="21"/>
        <v>15.160253508374828</v>
      </c>
      <c r="Z62" s="100">
        <f>IF(LEN(P62)&gt;0, DATA_ANALYSIS!E$20*P62+DATA_ANALYSIS!R$20, "")</f>
        <v>27.253735613912379</v>
      </c>
      <c r="AA62" s="100">
        <f t="shared" si="22"/>
        <v>1.2537356139123794</v>
      </c>
      <c r="AB62" s="100">
        <f t="shared" si="23"/>
        <v>1.5718529895922508</v>
      </c>
      <c r="AC62" s="106">
        <f t="shared" si="24"/>
        <v>52.948845631507467</v>
      </c>
    </row>
    <row r="63" spans="2:29" x14ac:dyDescent="0.2">
      <c r="B63" s="26"/>
      <c r="C63" s="101">
        <f t="shared" si="25"/>
        <v>1</v>
      </c>
      <c r="D63" s="105">
        <v>7</v>
      </c>
      <c r="E63" s="35">
        <v>15</v>
      </c>
      <c r="F63" s="32" t="str">
        <f t="shared" si="26"/>
        <v>Y</v>
      </c>
      <c r="G63" s="32" t="str">
        <f t="shared" si="27"/>
        <v>Y</v>
      </c>
      <c r="H63" s="32">
        <f t="shared" si="35"/>
        <v>3.7000000000000017E-9</v>
      </c>
      <c r="I63" s="32">
        <f t="shared" si="13"/>
        <v>7.0000000037000003</v>
      </c>
      <c r="J63" s="32">
        <f t="shared" si="14"/>
        <v>15.0000000037</v>
      </c>
      <c r="K63" s="32">
        <f t="shared" si="28"/>
        <v>21</v>
      </c>
      <c r="L63" s="32">
        <f t="shared" si="29"/>
        <v>24</v>
      </c>
      <c r="M63" s="32">
        <f t="shared" si="15"/>
        <v>0</v>
      </c>
      <c r="N63" s="32">
        <f t="shared" si="16"/>
        <v>0</v>
      </c>
      <c r="O63" s="35" t="s">
        <v>51</v>
      </c>
      <c r="P63" s="27">
        <f t="shared" si="17"/>
        <v>7</v>
      </c>
      <c r="Q63" s="32">
        <f t="shared" si="18"/>
        <v>15</v>
      </c>
      <c r="R63" s="100">
        <f t="shared" si="30"/>
        <v>-2.1063829787234045</v>
      </c>
      <c r="S63" s="100">
        <f t="shared" si="31"/>
        <v>-3.7234042553191493</v>
      </c>
      <c r="T63" s="100">
        <f t="shared" si="32"/>
        <v>2.1063829787234045</v>
      </c>
      <c r="U63" s="100">
        <f t="shared" si="33"/>
        <v>3.7234042553191493</v>
      </c>
      <c r="V63" s="100">
        <f t="shared" si="19"/>
        <v>-2</v>
      </c>
      <c r="W63" s="100">
        <f t="shared" si="34"/>
        <v>0</v>
      </c>
      <c r="X63" s="100">
        <f t="shared" si="20"/>
        <v>7.8429153463105497</v>
      </c>
      <c r="Y63" s="100">
        <f t="shared" si="21"/>
        <v>4.4368492530556827</v>
      </c>
      <c r="Z63" s="100">
        <f>IF(LEN(P63)&gt;0, DATA_ANALYSIS!E$20*P63+DATA_ANALYSIS!R$20, "")</f>
        <v>14.108634831817895</v>
      </c>
      <c r="AA63" s="100">
        <f t="shared" si="22"/>
        <v>-0.89136516818210509</v>
      </c>
      <c r="AB63" s="100">
        <f t="shared" si="23"/>
        <v>0.79453186304831247</v>
      </c>
      <c r="AC63" s="106">
        <f t="shared" si="24"/>
        <v>13.863739248528749</v>
      </c>
    </row>
    <row r="64" spans="2:29" x14ac:dyDescent="0.2">
      <c r="B64" s="26"/>
      <c r="C64" s="101">
        <f t="shared" si="25"/>
        <v>1</v>
      </c>
      <c r="D64" s="105">
        <v>9</v>
      </c>
      <c r="E64" s="35">
        <v>20</v>
      </c>
      <c r="F64" s="32" t="str">
        <f t="shared" si="26"/>
        <v>Y</v>
      </c>
      <c r="G64" s="32" t="str">
        <f t="shared" si="27"/>
        <v>Y</v>
      </c>
      <c r="H64" s="32">
        <f t="shared" si="35"/>
        <v>3.8000000000000018E-9</v>
      </c>
      <c r="I64" s="32">
        <f t="shared" si="13"/>
        <v>9.0000000038000003</v>
      </c>
      <c r="J64" s="32">
        <f t="shared" si="14"/>
        <v>20.0000000038</v>
      </c>
      <c r="K64" s="32">
        <f t="shared" si="28"/>
        <v>27</v>
      </c>
      <c r="L64" s="32">
        <f t="shared" si="29"/>
        <v>31</v>
      </c>
      <c r="M64" s="32">
        <f t="shared" si="15"/>
        <v>0</v>
      </c>
      <c r="N64" s="32">
        <f t="shared" si="16"/>
        <v>0</v>
      </c>
      <c r="O64" s="35" t="s">
        <v>51</v>
      </c>
      <c r="P64" s="27">
        <f t="shared" si="17"/>
        <v>9</v>
      </c>
      <c r="Q64" s="32">
        <f t="shared" si="18"/>
        <v>20</v>
      </c>
      <c r="R64" s="100">
        <f t="shared" si="30"/>
        <v>-0.10638297872340452</v>
      </c>
      <c r="S64" s="100">
        <f t="shared" si="31"/>
        <v>1.2765957446808507</v>
      </c>
      <c r="T64" s="100">
        <f t="shared" si="32"/>
        <v>0.10638297872340452</v>
      </c>
      <c r="U64" s="100">
        <f t="shared" si="33"/>
        <v>1.2765957446808507</v>
      </c>
      <c r="V64" s="100">
        <f t="shared" si="19"/>
        <v>0</v>
      </c>
      <c r="W64" s="100">
        <f t="shared" si="34"/>
        <v>5</v>
      </c>
      <c r="X64" s="100">
        <f t="shared" si="20"/>
        <v>-0.13580805794477169</v>
      </c>
      <c r="Y64" s="100">
        <f t="shared" si="21"/>
        <v>1.1317338162064339E-2</v>
      </c>
      <c r="Z64" s="100">
        <f>IF(LEN(P64)&gt;0, DATA_ANALYSIS!E$20*P64+DATA_ANALYSIS!R$20, "")</f>
        <v>18.490335092516055</v>
      </c>
      <c r="AA64" s="100">
        <f t="shared" si="22"/>
        <v>-1.5096649074839448</v>
      </c>
      <c r="AB64" s="100">
        <f t="shared" si="23"/>
        <v>2.2790881328885075</v>
      </c>
      <c r="AC64" s="106">
        <f t="shared" si="24"/>
        <v>1.6296966953372558</v>
      </c>
    </row>
    <row r="65" spans="2:29" x14ac:dyDescent="0.2">
      <c r="B65" s="26"/>
      <c r="C65" s="101">
        <f t="shared" si="25"/>
        <v>1</v>
      </c>
      <c r="D65" s="105">
        <v>9</v>
      </c>
      <c r="E65" s="35">
        <v>21</v>
      </c>
      <c r="F65" s="32" t="str">
        <f t="shared" si="26"/>
        <v>Y</v>
      </c>
      <c r="G65" s="32" t="str">
        <f t="shared" si="27"/>
        <v>Y</v>
      </c>
      <c r="H65" s="32">
        <f t="shared" si="35"/>
        <v>3.9000000000000018E-9</v>
      </c>
      <c r="I65" s="32">
        <f t="shared" si="13"/>
        <v>9.0000000039000003</v>
      </c>
      <c r="J65" s="32">
        <f t="shared" si="14"/>
        <v>21.000000003899999</v>
      </c>
      <c r="K65" s="32">
        <f t="shared" si="28"/>
        <v>28</v>
      </c>
      <c r="L65" s="32">
        <f t="shared" si="29"/>
        <v>33</v>
      </c>
      <c r="M65" s="32">
        <f t="shared" si="15"/>
        <v>0</v>
      </c>
      <c r="N65" s="32">
        <f t="shared" si="16"/>
        <v>0</v>
      </c>
      <c r="O65" s="35" t="s">
        <v>51</v>
      </c>
      <c r="P65" s="27">
        <f t="shared" si="17"/>
        <v>9</v>
      </c>
      <c r="Q65" s="32">
        <f t="shared" si="18"/>
        <v>21</v>
      </c>
      <c r="R65" s="100">
        <f t="shared" si="30"/>
        <v>-0.10638297872340452</v>
      </c>
      <c r="S65" s="100">
        <f t="shared" si="31"/>
        <v>2.2765957446808507</v>
      </c>
      <c r="T65" s="100">
        <f t="shared" si="32"/>
        <v>0.10638297872340452</v>
      </c>
      <c r="U65" s="100">
        <f t="shared" si="33"/>
        <v>2.2765957446808507</v>
      </c>
      <c r="V65" s="100">
        <f t="shared" si="19"/>
        <v>0</v>
      </c>
      <c r="W65" s="100">
        <f t="shared" si="34"/>
        <v>6</v>
      </c>
      <c r="X65" s="100">
        <f t="shared" si="20"/>
        <v>-0.24219103666817621</v>
      </c>
      <c r="Y65" s="100">
        <f t="shared" si="21"/>
        <v>1.1317338162064339E-2</v>
      </c>
      <c r="Z65" s="100">
        <f>IF(LEN(P65)&gt;0, DATA_ANALYSIS!E$20*P65+DATA_ANALYSIS!R$20, "")</f>
        <v>18.490335092516055</v>
      </c>
      <c r="AA65" s="100">
        <f t="shared" si="22"/>
        <v>-2.5096649074839448</v>
      </c>
      <c r="AB65" s="100">
        <f t="shared" si="23"/>
        <v>6.2984179478563966</v>
      </c>
      <c r="AC65" s="106">
        <f t="shared" si="24"/>
        <v>5.1828881846989567</v>
      </c>
    </row>
    <row r="66" spans="2:29" x14ac:dyDescent="0.2">
      <c r="B66" s="26"/>
      <c r="C66" s="101">
        <f t="shared" si="25"/>
        <v>1</v>
      </c>
      <c r="D66" s="105">
        <v>15</v>
      </c>
      <c r="E66" s="35">
        <v>30</v>
      </c>
      <c r="F66" s="32" t="str">
        <f t="shared" si="26"/>
        <v>Y</v>
      </c>
      <c r="G66" s="32" t="str">
        <f t="shared" si="27"/>
        <v>Y</v>
      </c>
      <c r="H66" s="32">
        <f t="shared" si="35"/>
        <v>4.0000000000000019E-9</v>
      </c>
      <c r="I66" s="32">
        <f t="shared" si="13"/>
        <v>15.000000004</v>
      </c>
      <c r="J66" s="32">
        <f t="shared" si="14"/>
        <v>30.000000004</v>
      </c>
      <c r="K66" s="32">
        <f t="shared" si="28"/>
        <v>38</v>
      </c>
      <c r="L66" s="32">
        <f t="shared" si="29"/>
        <v>41</v>
      </c>
      <c r="M66" s="32">
        <f t="shared" si="15"/>
        <v>0</v>
      </c>
      <c r="N66" s="32">
        <f t="shared" si="16"/>
        <v>0</v>
      </c>
      <c r="O66" s="35" t="s">
        <v>51</v>
      </c>
      <c r="P66" s="27">
        <f t="shared" si="17"/>
        <v>15</v>
      </c>
      <c r="Q66" s="32">
        <f t="shared" si="18"/>
        <v>30</v>
      </c>
      <c r="R66" s="100">
        <f t="shared" si="30"/>
        <v>5.8936170212765955</v>
      </c>
      <c r="S66" s="100">
        <f t="shared" si="31"/>
        <v>11.276595744680851</v>
      </c>
      <c r="T66" s="100">
        <f t="shared" si="32"/>
        <v>5.8936170212765955</v>
      </c>
      <c r="U66" s="100">
        <f t="shared" si="33"/>
        <v>11.276595744680851</v>
      </c>
      <c r="V66" s="100">
        <f t="shared" si="19"/>
        <v>6</v>
      </c>
      <c r="W66" s="100">
        <f t="shared" si="34"/>
        <v>15</v>
      </c>
      <c r="X66" s="100">
        <f t="shared" si="20"/>
        <v>66.459936622906284</v>
      </c>
      <c r="Y66" s="100">
        <f t="shared" si="21"/>
        <v>34.734721593481211</v>
      </c>
      <c r="Z66" s="100">
        <f>IF(LEN(P66)&gt;0, DATA_ANALYSIS!E$20*P66+DATA_ANALYSIS!R$20, "")</f>
        <v>31.635435874610536</v>
      </c>
      <c r="AA66" s="100">
        <f t="shared" si="22"/>
        <v>1.6354358746105362</v>
      </c>
      <c r="AB66" s="100">
        <f t="shared" si="23"/>
        <v>2.6746504999631293</v>
      </c>
      <c r="AC66" s="106">
        <f t="shared" si="24"/>
        <v>127.16161158895427</v>
      </c>
    </row>
    <row r="67" spans="2:29" x14ac:dyDescent="0.2">
      <c r="B67" s="26"/>
      <c r="C67" s="101">
        <f t="shared" si="25"/>
        <v>1</v>
      </c>
      <c r="D67" s="105">
        <v>5</v>
      </c>
      <c r="E67" s="35">
        <v>10</v>
      </c>
      <c r="F67" s="32" t="str">
        <f t="shared" si="26"/>
        <v>Y</v>
      </c>
      <c r="G67" s="32" t="str">
        <f t="shared" si="27"/>
        <v>Y</v>
      </c>
      <c r="H67" s="32">
        <f t="shared" si="35"/>
        <v>4.100000000000002E-9</v>
      </c>
      <c r="I67" s="32">
        <f t="shared" si="13"/>
        <v>5.0000000041000003</v>
      </c>
      <c r="J67" s="32">
        <f t="shared" si="14"/>
        <v>10.0000000041</v>
      </c>
      <c r="K67" s="32">
        <f t="shared" si="28"/>
        <v>16</v>
      </c>
      <c r="L67" s="32">
        <f t="shared" si="29"/>
        <v>17</v>
      </c>
      <c r="M67" s="32">
        <f t="shared" si="15"/>
        <v>0</v>
      </c>
      <c r="N67" s="32">
        <f t="shared" si="16"/>
        <v>0</v>
      </c>
      <c r="O67" s="35" t="s">
        <v>51</v>
      </c>
      <c r="P67" s="27">
        <f t="shared" si="17"/>
        <v>5</v>
      </c>
      <c r="Q67" s="32">
        <f t="shared" si="18"/>
        <v>10</v>
      </c>
      <c r="R67" s="100">
        <f t="shared" si="30"/>
        <v>-4.1063829787234045</v>
      </c>
      <c r="S67" s="100">
        <f t="shared" si="31"/>
        <v>-8.7234042553191493</v>
      </c>
      <c r="T67" s="100">
        <f t="shared" si="32"/>
        <v>4.1063829787234045</v>
      </c>
      <c r="U67" s="100">
        <f t="shared" si="33"/>
        <v>8.7234042553191493</v>
      </c>
      <c r="V67" s="100">
        <f t="shared" si="19"/>
        <v>-4</v>
      </c>
      <c r="W67" s="100">
        <f t="shared" si="34"/>
        <v>-5</v>
      </c>
      <c r="X67" s="100">
        <f t="shared" si="20"/>
        <v>35.821638750565867</v>
      </c>
      <c r="Y67" s="100">
        <f t="shared" si="21"/>
        <v>16.862381167949302</v>
      </c>
      <c r="Z67" s="100">
        <f>IF(LEN(P67)&gt;0, DATA_ANALYSIS!E$20*P67+DATA_ANALYSIS!R$20, "")</f>
        <v>9.7269345711197328</v>
      </c>
      <c r="AA67" s="100">
        <f t="shared" si="22"/>
        <v>-0.27306542888026719</v>
      </c>
      <c r="AB67" s="100">
        <f t="shared" si="23"/>
        <v>7.4564728449564258E-2</v>
      </c>
      <c r="AC67" s="106">
        <f t="shared" si="24"/>
        <v>76.097781801720245</v>
      </c>
    </row>
    <row r="68" spans="2:29" x14ac:dyDescent="0.2">
      <c r="B68" s="26"/>
      <c r="C68" s="101">
        <f t="shared" si="25"/>
        <v>1</v>
      </c>
      <c r="D68" s="105">
        <v>5</v>
      </c>
      <c r="E68" s="35">
        <v>10</v>
      </c>
      <c r="F68" s="32" t="str">
        <f t="shared" si="26"/>
        <v>Y</v>
      </c>
      <c r="G68" s="32" t="str">
        <f t="shared" si="27"/>
        <v>Y</v>
      </c>
      <c r="H68" s="32">
        <f t="shared" si="35"/>
        <v>4.200000000000002E-9</v>
      </c>
      <c r="I68" s="32">
        <f t="shared" si="13"/>
        <v>5.0000000042000003</v>
      </c>
      <c r="J68" s="32">
        <f t="shared" si="14"/>
        <v>10.0000000042</v>
      </c>
      <c r="K68" s="32">
        <f t="shared" si="28"/>
        <v>17</v>
      </c>
      <c r="L68" s="32">
        <f t="shared" si="29"/>
        <v>18</v>
      </c>
      <c r="M68" s="32">
        <f t="shared" si="15"/>
        <v>0</v>
      </c>
      <c r="N68" s="32">
        <f t="shared" si="16"/>
        <v>0</v>
      </c>
      <c r="O68" s="35" t="s">
        <v>51</v>
      </c>
      <c r="P68" s="27">
        <f t="shared" si="17"/>
        <v>5</v>
      </c>
      <c r="Q68" s="32">
        <f t="shared" si="18"/>
        <v>10</v>
      </c>
      <c r="R68" s="100">
        <f t="shared" si="30"/>
        <v>-4.1063829787234045</v>
      </c>
      <c r="S68" s="100">
        <f t="shared" si="31"/>
        <v>-8.7234042553191493</v>
      </c>
      <c r="T68" s="100">
        <f t="shared" si="32"/>
        <v>4.1063829787234045</v>
      </c>
      <c r="U68" s="100">
        <f t="shared" si="33"/>
        <v>8.7234042553191493</v>
      </c>
      <c r="V68" s="100">
        <f t="shared" si="19"/>
        <v>-4</v>
      </c>
      <c r="W68" s="100">
        <f t="shared" si="34"/>
        <v>-5</v>
      </c>
      <c r="X68" s="100">
        <f t="shared" si="20"/>
        <v>35.821638750565867</v>
      </c>
      <c r="Y68" s="100">
        <f t="shared" si="21"/>
        <v>16.862381167949302</v>
      </c>
      <c r="Z68" s="100">
        <f>IF(LEN(P68)&gt;0, DATA_ANALYSIS!E$20*P68+DATA_ANALYSIS!R$20, "")</f>
        <v>9.7269345711197328</v>
      </c>
      <c r="AA68" s="100">
        <f t="shared" si="22"/>
        <v>-0.27306542888026719</v>
      </c>
      <c r="AB68" s="100">
        <f t="shared" si="23"/>
        <v>7.4564728449564258E-2</v>
      </c>
      <c r="AC68" s="106">
        <f t="shared" si="24"/>
        <v>76.097781801720245</v>
      </c>
    </row>
    <row r="69" spans="2:29" x14ac:dyDescent="0.2">
      <c r="B69" s="26"/>
      <c r="C69" s="101">
        <f t="shared" si="25"/>
        <v>1</v>
      </c>
      <c r="D69" s="105">
        <v>2</v>
      </c>
      <c r="E69" s="35">
        <v>4</v>
      </c>
      <c r="F69" s="32" t="str">
        <f t="shared" si="26"/>
        <v>Y</v>
      </c>
      <c r="G69" s="32" t="str">
        <f t="shared" si="27"/>
        <v>Y</v>
      </c>
      <c r="H69" s="32">
        <f t="shared" si="35"/>
        <v>4.3000000000000021E-9</v>
      </c>
      <c r="I69" s="32">
        <f t="shared" si="13"/>
        <v>2.0000000042999999</v>
      </c>
      <c r="J69" s="32">
        <f t="shared" si="14"/>
        <v>4.0000000043000004</v>
      </c>
      <c r="K69" s="32">
        <f t="shared" si="28"/>
        <v>4</v>
      </c>
      <c r="L69" s="32">
        <f t="shared" si="29"/>
        <v>2</v>
      </c>
      <c r="M69" s="32">
        <f t="shared" si="15"/>
        <v>0</v>
      </c>
      <c r="N69" s="32">
        <f t="shared" si="16"/>
        <v>0</v>
      </c>
      <c r="O69" s="35" t="s">
        <v>51</v>
      </c>
      <c r="P69" s="27">
        <f t="shared" si="17"/>
        <v>2</v>
      </c>
      <c r="Q69" s="32">
        <f t="shared" si="18"/>
        <v>4</v>
      </c>
      <c r="R69" s="100">
        <f t="shared" si="30"/>
        <v>-7.1063829787234045</v>
      </c>
      <c r="S69" s="100">
        <f t="shared" si="31"/>
        <v>-14.723404255319149</v>
      </c>
      <c r="T69" s="100">
        <f t="shared" si="32"/>
        <v>7.1063829787234045</v>
      </c>
      <c r="U69" s="100">
        <f t="shared" si="33"/>
        <v>14.723404255319149</v>
      </c>
      <c r="V69" s="100">
        <f t="shared" si="19"/>
        <v>-7</v>
      </c>
      <c r="W69" s="100">
        <f t="shared" si="34"/>
        <v>-11</v>
      </c>
      <c r="X69" s="100">
        <f t="shared" si="20"/>
        <v>104.63014938886374</v>
      </c>
      <c r="Y69" s="100">
        <f t="shared" si="21"/>
        <v>50.500679040289725</v>
      </c>
      <c r="Z69" s="100">
        <f>IF(LEN(P69)&gt;0, DATA_ANALYSIS!E$20*P69+DATA_ANALYSIS!R$20, "")</f>
        <v>3.1543841800724914</v>
      </c>
      <c r="AA69" s="100">
        <f t="shared" si="22"/>
        <v>-0.84561581992750856</v>
      </c>
      <c r="AB69" s="100">
        <f t="shared" si="23"/>
        <v>0.7150661149116726</v>
      </c>
      <c r="AC69" s="106">
        <f t="shared" si="24"/>
        <v>216.77863286555004</v>
      </c>
    </row>
    <row r="70" spans="2:29" x14ac:dyDescent="0.2">
      <c r="B70" s="26"/>
      <c r="C70" s="101">
        <f t="shared" si="25"/>
        <v>1</v>
      </c>
      <c r="D70" s="105">
        <v>4</v>
      </c>
      <c r="E70" s="35">
        <v>6</v>
      </c>
      <c r="F70" s="32" t="str">
        <f t="shared" si="26"/>
        <v>Y</v>
      </c>
      <c r="G70" s="32" t="str">
        <f t="shared" si="27"/>
        <v>Y</v>
      </c>
      <c r="H70" s="32">
        <f t="shared" si="35"/>
        <v>4.4000000000000022E-9</v>
      </c>
      <c r="I70" s="32">
        <f t="shared" si="13"/>
        <v>4.0000000044000004</v>
      </c>
      <c r="J70" s="32">
        <f t="shared" si="14"/>
        <v>6.0000000044000004</v>
      </c>
      <c r="K70" s="32">
        <f t="shared" si="28"/>
        <v>10</v>
      </c>
      <c r="L70" s="32">
        <f t="shared" si="29"/>
        <v>8</v>
      </c>
      <c r="M70" s="32">
        <f t="shared" si="15"/>
        <v>0</v>
      </c>
      <c r="N70" s="32">
        <f t="shared" si="16"/>
        <v>0</v>
      </c>
      <c r="O70" s="35" t="s">
        <v>51</v>
      </c>
      <c r="P70" s="27">
        <f t="shared" si="17"/>
        <v>4</v>
      </c>
      <c r="Q70" s="32">
        <f t="shared" si="18"/>
        <v>6</v>
      </c>
      <c r="R70" s="100">
        <f t="shared" si="30"/>
        <v>-5.1063829787234045</v>
      </c>
      <c r="S70" s="100">
        <f t="shared" si="31"/>
        <v>-12.723404255319149</v>
      </c>
      <c r="T70" s="100">
        <f t="shared" si="32"/>
        <v>5.1063829787234045</v>
      </c>
      <c r="U70" s="100">
        <f t="shared" si="33"/>
        <v>12.723404255319149</v>
      </c>
      <c r="V70" s="100">
        <f t="shared" si="19"/>
        <v>-5</v>
      </c>
      <c r="W70" s="100">
        <f t="shared" si="34"/>
        <v>-9</v>
      </c>
      <c r="X70" s="100">
        <f t="shared" si="20"/>
        <v>64.970574920778631</v>
      </c>
      <c r="Y70" s="100">
        <f t="shared" si="21"/>
        <v>26.075147125396111</v>
      </c>
      <c r="Z70" s="100">
        <f>IF(LEN(P70)&gt;0, DATA_ANALYSIS!E$20*P70+DATA_ANALYSIS!R$20, "")</f>
        <v>7.5360844407706526</v>
      </c>
      <c r="AA70" s="100">
        <f t="shared" si="22"/>
        <v>1.5360844407706526</v>
      </c>
      <c r="AB70" s="100">
        <f t="shared" si="23"/>
        <v>2.3595554091776885</v>
      </c>
      <c r="AC70" s="106">
        <f t="shared" si="24"/>
        <v>161.88501584427343</v>
      </c>
    </row>
    <row r="71" spans="2:29" x14ac:dyDescent="0.2">
      <c r="B71" s="26"/>
      <c r="C71" s="101">
        <f t="shared" si="25"/>
        <v>1</v>
      </c>
      <c r="D71" s="105">
        <v>9</v>
      </c>
      <c r="E71" s="35">
        <v>18</v>
      </c>
      <c r="F71" s="32" t="str">
        <f t="shared" si="26"/>
        <v>Y</v>
      </c>
      <c r="G71" s="32" t="str">
        <f t="shared" si="27"/>
        <v>Y</v>
      </c>
      <c r="H71" s="32">
        <f t="shared" si="35"/>
        <v>4.5000000000000022E-9</v>
      </c>
      <c r="I71" s="32">
        <f t="shared" si="13"/>
        <v>9.0000000045000004</v>
      </c>
      <c r="J71" s="32">
        <f t="shared" si="14"/>
        <v>18.000000004499999</v>
      </c>
      <c r="K71" s="32">
        <f t="shared" si="28"/>
        <v>29</v>
      </c>
      <c r="L71" s="32">
        <f t="shared" si="29"/>
        <v>26</v>
      </c>
      <c r="M71" s="32">
        <f t="shared" si="15"/>
        <v>0</v>
      </c>
      <c r="N71" s="32">
        <f t="shared" si="16"/>
        <v>0</v>
      </c>
      <c r="O71" s="35" t="s">
        <v>51</v>
      </c>
      <c r="P71" s="27">
        <f t="shared" si="17"/>
        <v>9</v>
      </c>
      <c r="Q71" s="32">
        <f t="shared" si="18"/>
        <v>18</v>
      </c>
      <c r="R71" s="100">
        <f t="shared" si="30"/>
        <v>-0.10638297872340452</v>
      </c>
      <c r="S71" s="100">
        <f t="shared" si="31"/>
        <v>-0.72340425531914931</v>
      </c>
      <c r="T71" s="100">
        <f t="shared" si="32"/>
        <v>0.10638297872340452</v>
      </c>
      <c r="U71" s="100">
        <f t="shared" si="33"/>
        <v>0.72340425531914931</v>
      </c>
      <c r="V71" s="100">
        <f t="shared" si="19"/>
        <v>0</v>
      </c>
      <c r="W71" s="100">
        <f t="shared" si="34"/>
        <v>3</v>
      </c>
      <c r="X71" s="100">
        <f t="shared" si="20"/>
        <v>7.6957899502037352E-2</v>
      </c>
      <c r="Y71" s="100">
        <f t="shared" si="21"/>
        <v>1.1317338162064339E-2</v>
      </c>
      <c r="Z71" s="100">
        <f>IF(LEN(P71)&gt;0, DATA_ANALYSIS!E$20*P71+DATA_ANALYSIS!R$20, "")</f>
        <v>18.490335092516055</v>
      </c>
      <c r="AA71" s="100">
        <f t="shared" si="22"/>
        <v>0.49033509251605523</v>
      </c>
      <c r="AB71" s="100">
        <f t="shared" si="23"/>
        <v>0.24042850295272844</v>
      </c>
      <c r="AC71" s="106">
        <f t="shared" si="24"/>
        <v>0.52331371661385295</v>
      </c>
    </row>
    <row r="72" spans="2:29" x14ac:dyDescent="0.2">
      <c r="B72" s="26"/>
      <c r="C72" s="101">
        <f t="shared" si="25"/>
        <v>1</v>
      </c>
      <c r="D72" s="105">
        <v>15</v>
      </c>
      <c r="E72" s="35">
        <v>25</v>
      </c>
      <c r="F72" s="32" t="str">
        <f t="shared" si="26"/>
        <v>Y</v>
      </c>
      <c r="G72" s="32" t="str">
        <f t="shared" si="27"/>
        <v>Y</v>
      </c>
      <c r="H72" s="32">
        <f t="shared" si="35"/>
        <v>4.6000000000000023E-9</v>
      </c>
      <c r="I72" s="32">
        <f t="shared" si="13"/>
        <v>15.0000000046</v>
      </c>
      <c r="J72" s="32">
        <f t="shared" si="14"/>
        <v>25.0000000046</v>
      </c>
      <c r="K72" s="32">
        <f t="shared" si="28"/>
        <v>39</v>
      </c>
      <c r="L72" s="32">
        <f t="shared" si="29"/>
        <v>35</v>
      </c>
      <c r="M72" s="32">
        <f t="shared" si="15"/>
        <v>0</v>
      </c>
      <c r="N72" s="32">
        <f t="shared" si="16"/>
        <v>0</v>
      </c>
      <c r="O72" s="35" t="s">
        <v>51</v>
      </c>
      <c r="P72" s="27">
        <f t="shared" si="17"/>
        <v>15</v>
      </c>
      <c r="Q72" s="32">
        <f t="shared" si="18"/>
        <v>25</v>
      </c>
      <c r="R72" s="100">
        <f t="shared" si="30"/>
        <v>5.8936170212765955</v>
      </c>
      <c r="S72" s="100">
        <f t="shared" si="31"/>
        <v>6.2765957446808507</v>
      </c>
      <c r="T72" s="100">
        <f t="shared" si="32"/>
        <v>5.8936170212765955</v>
      </c>
      <c r="U72" s="100">
        <f t="shared" si="33"/>
        <v>6.2765957446808507</v>
      </c>
      <c r="V72" s="100">
        <f t="shared" si="19"/>
        <v>6</v>
      </c>
      <c r="W72" s="100">
        <f t="shared" si="34"/>
        <v>10</v>
      </c>
      <c r="X72" s="100">
        <f t="shared" si="20"/>
        <v>36.991851516523312</v>
      </c>
      <c r="Y72" s="100">
        <f t="shared" si="21"/>
        <v>34.734721593481211</v>
      </c>
      <c r="Z72" s="100">
        <f>IF(LEN(P72)&gt;0, DATA_ANALYSIS!E$20*P72+DATA_ANALYSIS!R$20, "")</f>
        <v>31.635435874610536</v>
      </c>
      <c r="AA72" s="100">
        <f t="shared" si="22"/>
        <v>6.6354358746105362</v>
      </c>
      <c r="AB72" s="100">
        <f t="shared" si="23"/>
        <v>44.02900924606849</v>
      </c>
      <c r="AC72" s="106">
        <f t="shared" si="24"/>
        <v>39.395654142145766</v>
      </c>
    </row>
    <row r="73" spans="2:29" x14ac:dyDescent="0.2">
      <c r="B73" s="26"/>
      <c r="C73" s="101">
        <f t="shared" si="25"/>
        <v>1</v>
      </c>
      <c r="D73" s="105">
        <v>17</v>
      </c>
      <c r="E73" s="35">
        <v>40</v>
      </c>
      <c r="F73" s="32" t="str">
        <f t="shared" si="26"/>
        <v>Y</v>
      </c>
      <c r="G73" s="32" t="str">
        <f t="shared" si="27"/>
        <v>Y</v>
      </c>
      <c r="H73" s="32">
        <f t="shared" si="35"/>
        <v>4.7000000000000024E-9</v>
      </c>
      <c r="I73" s="32">
        <f t="shared" si="13"/>
        <v>17.000000004699999</v>
      </c>
      <c r="J73" s="32">
        <f t="shared" si="14"/>
        <v>40.000000004699999</v>
      </c>
      <c r="K73" s="32">
        <f t="shared" si="28"/>
        <v>45</v>
      </c>
      <c r="L73" s="32">
        <f t="shared" si="29"/>
        <v>45</v>
      </c>
      <c r="M73" s="32">
        <f t="shared" si="15"/>
        <v>0</v>
      </c>
      <c r="N73" s="32">
        <f t="shared" si="16"/>
        <v>0</v>
      </c>
      <c r="O73" s="35" t="s">
        <v>51</v>
      </c>
      <c r="P73" s="27">
        <f t="shared" si="17"/>
        <v>17</v>
      </c>
      <c r="Q73" s="32">
        <f t="shared" si="18"/>
        <v>40</v>
      </c>
      <c r="R73" s="100">
        <f t="shared" si="30"/>
        <v>7.8936170212765955</v>
      </c>
      <c r="S73" s="100">
        <f t="shared" si="31"/>
        <v>21.276595744680851</v>
      </c>
      <c r="T73" s="100">
        <f t="shared" si="32"/>
        <v>7.8936170212765955</v>
      </c>
      <c r="U73" s="100">
        <f t="shared" si="33"/>
        <v>21.276595744680851</v>
      </c>
      <c r="V73" s="100">
        <f t="shared" si="19"/>
        <v>8</v>
      </c>
      <c r="W73" s="100">
        <f t="shared" si="34"/>
        <v>25</v>
      </c>
      <c r="X73" s="100">
        <f t="shared" si="20"/>
        <v>167.94929832503394</v>
      </c>
      <c r="Y73" s="100">
        <f t="shared" si="21"/>
        <v>62.309189678587593</v>
      </c>
      <c r="Z73" s="100">
        <f>IF(LEN(P73)&gt;0, DATA_ANALYSIS!E$20*P73+DATA_ANALYSIS!R$20, "")</f>
        <v>36.017136135308704</v>
      </c>
      <c r="AA73" s="100">
        <f t="shared" si="22"/>
        <v>-3.9828638646912964</v>
      </c>
      <c r="AB73" s="100">
        <f t="shared" si="23"/>
        <v>15.86320456466369</v>
      </c>
      <c r="AC73" s="106">
        <f t="shared" si="24"/>
        <v>452.69352648257126</v>
      </c>
    </row>
    <row r="74" spans="2:29" x14ac:dyDescent="0.2">
      <c r="B74" s="26"/>
      <c r="C74" s="101">
        <f t="shared" si="25"/>
        <v>0</v>
      </c>
      <c r="D74" s="105"/>
      <c r="E74" s="35"/>
      <c r="F74" s="32" t="str">
        <f t="shared" si="26"/>
        <v>N</v>
      </c>
      <c r="G74" s="32" t="str">
        <f t="shared" si="27"/>
        <v>N</v>
      </c>
      <c r="H74" s="32" t="str">
        <f t="shared" si="35"/>
        <v/>
      </c>
      <c r="I74" s="32" t="str">
        <f t="shared" si="13"/>
        <v/>
      </c>
      <c r="J74" s="32" t="str">
        <f t="shared" si="14"/>
        <v/>
      </c>
      <c r="K74" s="32" t="str">
        <f t="shared" si="28"/>
        <v/>
      </c>
      <c r="L74" s="32" t="str">
        <f t="shared" si="29"/>
        <v/>
      </c>
      <c r="M74" s="32" t="str">
        <f t="shared" si="15"/>
        <v/>
      </c>
      <c r="N74" s="32" t="str">
        <f t="shared" si="16"/>
        <v/>
      </c>
      <c r="O74" s="35" t="s">
        <v>51</v>
      </c>
      <c r="P74" s="32"/>
      <c r="Q74" s="32"/>
      <c r="R74" s="100" t="str">
        <f t="shared" si="30"/>
        <v/>
      </c>
      <c r="S74" s="100" t="str">
        <f t="shared" si="31"/>
        <v/>
      </c>
      <c r="T74" s="100" t="str">
        <f t="shared" si="32"/>
        <v/>
      </c>
      <c r="U74" s="100" t="str">
        <f t="shared" si="33"/>
        <v/>
      </c>
      <c r="V74" s="100" t="str">
        <f t="shared" si="19"/>
        <v/>
      </c>
      <c r="W74" s="100" t="str">
        <f t="shared" si="34"/>
        <v/>
      </c>
      <c r="X74" s="100" t="str">
        <f t="shared" si="20"/>
        <v/>
      </c>
      <c r="Y74" s="100" t="str">
        <f t="shared" si="21"/>
        <v/>
      </c>
      <c r="Z74" s="100" t="str">
        <f>IF(LEN(P74)&gt;0, DATA_ANALYSIS!E$20*P74+DATA_ANALYSIS!R$20, "")</f>
        <v/>
      </c>
      <c r="AA74" s="100" t="str">
        <f t="shared" si="22"/>
        <v/>
      </c>
      <c r="AB74" s="100" t="str">
        <f t="shared" si="23"/>
        <v/>
      </c>
      <c r="AC74" s="106" t="str">
        <f t="shared" si="24"/>
        <v/>
      </c>
    </row>
    <row r="75" spans="2:29" x14ac:dyDescent="0.2">
      <c r="B75" s="26"/>
      <c r="C75" s="101">
        <f t="shared" si="25"/>
        <v>0</v>
      </c>
      <c r="D75" s="105"/>
      <c r="E75" s="35"/>
      <c r="F75" s="32" t="str">
        <f t="shared" si="26"/>
        <v>N</v>
      </c>
      <c r="G75" s="32" t="str">
        <f t="shared" si="27"/>
        <v>N</v>
      </c>
      <c r="H75" s="32" t="str">
        <f t="shared" si="35"/>
        <v/>
      </c>
      <c r="I75" s="32" t="str">
        <f t="shared" si="13"/>
        <v/>
      </c>
      <c r="J75" s="32" t="str">
        <f t="shared" si="14"/>
        <v/>
      </c>
      <c r="K75" s="32" t="str">
        <f t="shared" si="28"/>
        <v/>
      </c>
      <c r="L75" s="32" t="str">
        <f t="shared" si="29"/>
        <v/>
      </c>
      <c r="M75" s="32" t="str">
        <f t="shared" si="15"/>
        <v/>
      </c>
      <c r="N75" s="32" t="str">
        <f t="shared" si="16"/>
        <v/>
      </c>
      <c r="O75" s="35" t="s">
        <v>51</v>
      </c>
      <c r="P75" s="32"/>
      <c r="Q75" s="32"/>
      <c r="R75" s="100" t="str">
        <f t="shared" si="30"/>
        <v/>
      </c>
      <c r="S75" s="100" t="str">
        <f t="shared" si="31"/>
        <v/>
      </c>
      <c r="T75" s="100" t="str">
        <f t="shared" si="32"/>
        <v/>
      </c>
      <c r="U75" s="100" t="str">
        <f t="shared" si="33"/>
        <v/>
      </c>
      <c r="V75" s="100" t="str">
        <f t="shared" si="19"/>
        <v/>
      </c>
      <c r="W75" s="100" t="str">
        <f t="shared" si="34"/>
        <v/>
      </c>
      <c r="X75" s="100" t="str">
        <f t="shared" si="20"/>
        <v/>
      </c>
      <c r="Y75" s="100" t="str">
        <f t="shared" si="21"/>
        <v/>
      </c>
      <c r="Z75" s="100" t="str">
        <f>IF(LEN(P75)&gt;0, DATA_ANALYSIS!E$20*P75+DATA_ANALYSIS!R$20, "")</f>
        <v/>
      </c>
      <c r="AA75" s="100" t="str">
        <f t="shared" si="22"/>
        <v/>
      </c>
      <c r="AB75" s="100" t="str">
        <f t="shared" si="23"/>
        <v/>
      </c>
      <c r="AC75" s="106" t="str">
        <f t="shared" si="24"/>
        <v/>
      </c>
    </row>
    <row r="76" spans="2:29" x14ac:dyDescent="0.2">
      <c r="B76" s="26"/>
      <c r="C76" s="101">
        <f t="shared" si="25"/>
        <v>0</v>
      </c>
      <c r="D76" s="105"/>
      <c r="E76" s="35"/>
      <c r="F76" s="32" t="str">
        <f t="shared" si="26"/>
        <v>N</v>
      </c>
      <c r="G76" s="32" t="str">
        <f t="shared" si="27"/>
        <v>N</v>
      </c>
      <c r="H76" s="32" t="str">
        <f t="shared" si="35"/>
        <v/>
      </c>
      <c r="I76" s="32" t="str">
        <f t="shared" si="13"/>
        <v/>
      </c>
      <c r="J76" s="32" t="str">
        <f t="shared" si="14"/>
        <v/>
      </c>
      <c r="K76" s="32" t="str">
        <f t="shared" si="28"/>
        <v/>
      </c>
      <c r="L76" s="32" t="str">
        <f t="shared" si="29"/>
        <v/>
      </c>
      <c r="M76" s="32" t="str">
        <f t="shared" si="15"/>
        <v/>
      </c>
      <c r="N76" s="32" t="str">
        <f t="shared" si="16"/>
        <v/>
      </c>
      <c r="O76" s="35" t="s">
        <v>51</v>
      </c>
      <c r="P76" s="32"/>
      <c r="Q76" s="32"/>
      <c r="R76" s="100" t="str">
        <f t="shared" si="30"/>
        <v/>
      </c>
      <c r="S76" s="100" t="str">
        <f t="shared" si="31"/>
        <v/>
      </c>
      <c r="T76" s="100" t="str">
        <f t="shared" si="32"/>
        <v/>
      </c>
      <c r="U76" s="100" t="str">
        <f t="shared" si="33"/>
        <v/>
      </c>
      <c r="V76" s="100" t="str">
        <f t="shared" si="19"/>
        <v/>
      </c>
      <c r="W76" s="100" t="str">
        <f t="shared" si="34"/>
        <v/>
      </c>
      <c r="X76" s="100" t="str">
        <f t="shared" si="20"/>
        <v/>
      </c>
      <c r="Y76" s="100" t="str">
        <f t="shared" si="21"/>
        <v/>
      </c>
      <c r="Z76" s="100" t="str">
        <f>IF(LEN(P76)&gt;0, DATA_ANALYSIS!E$20*P76+DATA_ANALYSIS!R$20, "")</f>
        <v/>
      </c>
      <c r="AA76" s="100" t="str">
        <f t="shared" si="22"/>
        <v/>
      </c>
      <c r="AB76" s="100" t="str">
        <f t="shared" si="23"/>
        <v/>
      </c>
      <c r="AC76" s="106" t="str">
        <f t="shared" si="24"/>
        <v/>
      </c>
    </row>
    <row r="77" spans="2:29" x14ac:dyDescent="0.2">
      <c r="B77" s="26"/>
      <c r="C77" s="101">
        <f t="shared" si="25"/>
        <v>0</v>
      </c>
      <c r="D77" s="105"/>
      <c r="E77" s="35"/>
      <c r="F77" s="32" t="str">
        <f t="shared" si="26"/>
        <v>N</v>
      </c>
      <c r="G77" s="32" t="str">
        <f t="shared" si="27"/>
        <v>N</v>
      </c>
      <c r="H77" s="32" t="str">
        <f t="shared" si="35"/>
        <v/>
      </c>
      <c r="I77" s="32" t="str">
        <f t="shared" si="13"/>
        <v/>
      </c>
      <c r="J77" s="32" t="str">
        <f t="shared" si="14"/>
        <v/>
      </c>
      <c r="K77" s="32" t="str">
        <f t="shared" si="28"/>
        <v/>
      </c>
      <c r="L77" s="32" t="str">
        <f t="shared" si="29"/>
        <v/>
      </c>
      <c r="M77" s="32" t="str">
        <f t="shared" si="15"/>
        <v/>
      </c>
      <c r="N77" s="32" t="str">
        <f t="shared" si="16"/>
        <v/>
      </c>
      <c r="O77" s="35" t="s">
        <v>51</v>
      </c>
      <c r="P77" s="32"/>
      <c r="Q77" s="32"/>
      <c r="R77" s="100" t="str">
        <f t="shared" si="30"/>
        <v/>
      </c>
      <c r="S77" s="100" t="str">
        <f t="shared" si="31"/>
        <v/>
      </c>
      <c r="T77" s="100" t="str">
        <f t="shared" si="32"/>
        <v/>
      </c>
      <c r="U77" s="100" t="str">
        <f t="shared" si="33"/>
        <v/>
      </c>
      <c r="V77" s="100" t="str">
        <f t="shared" si="19"/>
        <v/>
      </c>
      <c r="W77" s="100" t="str">
        <f t="shared" si="34"/>
        <v/>
      </c>
      <c r="X77" s="100" t="str">
        <f t="shared" si="20"/>
        <v/>
      </c>
      <c r="Y77" s="100" t="str">
        <f t="shared" si="21"/>
        <v/>
      </c>
      <c r="Z77" s="100" t="str">
        <f>IF(LEN(P77)&gt;0, DATA_ANALYSIS!E$20*P77+DATA_ANALYSIS!R$20, "")</f>
        <v/>
      </c>
      <c r="AA77" s="100" t="str">
        <f t="shared" si="22"/>
        <v/>
      </c>
      <c r="AB77" s="100" t="str">
        <f t="shared" si="23"/>
        <v/>
      </c>
      <c r="AC77" s="106" t="str">
        <f t="shared" si="24"/>
        <v/>
      </c>
    </row>
    <row r="78" spans="2:29" x14ac:dyDescent="0.2">
      <c r="B78" s="26"/>
      <c r="C78" s="101">
        <f t="shared" si="25"/>
        <v>0</v>
      </c>
      <c r="D78" s="105"/>
      <c r="E78" s="35"/>
      <c r="F78" s="32" t="str">
        <f t="shared" si="26"/>
        <v>N</v>
      </c>
      <c r="G78" s="32" t="str">
        <f t="shared" si="27"/>
        <v>N</v>
      </c>
      <c r="H78" s="32" t="str">
        <f t="shared" si="35"/>
        <v/>
      </c>
      <c r="I78" s="32" t="str">
        <f t="shared" si="13"/>
        <v/>
      </c>
      <c r="J78" s="32" t="str">
        <f t="shared" si="14"/>
        <v/>
      </c>
      <c r="K78" s="32" t="str">
        <f t="shared" si="28"/>
        <v/>
      </c>
      <c r="L78" s="32" t="str">
        <f t="shared" si="29"/>
        <v/>
      </c>
      <c r="M78" s="32" t="str">
        <f t="shared" si="15"/>
        <v/>
      </c>
      <c r="N78" s="32" t="str">
        <f t="shared" si="16"/>
        <v/>
      </c>
      <c r="O78" s="35" t="s">
        <v>51</v>
      </c>
      <c r="P78" s="32"/>
      <c r="Q78" s="32"/>
      <c r="R78" s="100" t="str">
        <f t="shared" si="30"/>
        <v/>
      </c>
      <c r="S78" s="100" t="str">
        <f t="shared" si="31"/>
        <v/>
      </c>
      <c r="T78" s="100" t="str">
        <f t="shared" si="32"/>
        <v/>
      </c>
      <c r="U78" s="100" t="str">
        <f t="shared" si="33"/>
        <v/>
      </c>
      <c r="V78" s="100" t="str">
        <f t="shared" si="19"/>
        <v/>
      </c>
      <c r="W78" s="100" t="str">
        <f t="shared" si="34"/>
        <v/>
      </c>
      <c r="X78" s="100" t="str">
        <f t="shared" si="20"/>
        <v/>
      </c>
      <c r="Y78" s="100" t="str">
        <f t="shared" si="21"/>
        <v/>
      </c>
      <c r="Z78" s="100" t="str">
        <f>IF(LEN(P78)&gt;0, DATA_ANALYSIS!E$20*P78+DATA_ANALYSIS!R$20, "")</f>
        <v/>
      </c>
      <c r="AA78" s="100" t="str">
        <f t="shared" si="22"/>
        <v/>
      </c>
      <c r="AB78" s="100" t="str">
        <f t="shared" si="23"/>
        <v/>
      </c>
      <c r="AC78" s="106" t="str">
        <f t="shared" si="24"/>
        <v/>
      </c>
    </row>
    <row r="79" spans="2:29" x14ac:dyDescent="0.2">
      <c r="B79" s="26"/>
      <c r="C79" s="101">
        <f t="shared" si="25"/>
        <v>0</v>
      </c>
      <c r="D79" s="105"/>
      <c r="E79" s="35"/>
      <c r="F79" s="32" t="str">
        <f t="shared" si="26"/>
        <v>N</v>
      </c>
      <c r="G79" s="32" t="str">
        <f t="shared" si="27"/>
        <v>N</v>
      </c>
      <c r="H79" s="32" t="str">
        <f t="shared" si="35"/>
        <v/>
      </c>
      <c r="I79" s="32" t="str">
        <f t="shared" si="13"/>
        <v/>
      </c>
      <c r="J79" s="32" t="str">
        <f t="shared" si="14"/>
        <v/>
      </c>
      <c r="K79" s="32" t="str">
        <f t="shared" si="28"/>
        <v/>
      </c>
      <c r="L79" s="32" t="str">
        <f t="shared" si="29"/>
        <v/>
      </c>
      <c r="M79" s="32" t="str">
        <f t="shared" si="15"/>
        <v/>
      </c>
      <c r="N79" s="32" t="str">
        <f t="shared" si="16"/>
        <v/>
      </c>
      <c r="O79" s="35" t="s">
        <v>51</v>
      </c>
      <c r="P79" s="32"/>
      <c r="Q79" s="32"/>
      <c r="R79" s="100" t="str">
        <f t="shared" si="30"/>
        <v/>
      </c>
      <c r="S79" s="100" t="str">
        <f t="shared" si="31"/>
        <v/>
      </c>
      <c r="T79" s="100" t="str">
        <f t="shared" si="32"/>
        <v/>
      </c>
      <c r="U79" s="100" t="str">
        <f t="shared" si="33"/>
        <v/>
      </c>
      <c r="V79" s="100" t="str">
        <f t="shared" si="19"/>
        <v/>
      </c>
      <c r="W79" s="100" t="str">
        <f t="shared" si="34"/>
        <v/>
      </c>
      <c r="X79" s="100" t="str">
        <f t="shared" si="20"/>
        <v/>
      </c>
      <c r="Y79" s="100" t="str">
        <f t="shared" si="21"/>
        <v/>
      </c>
      <c r="Z79" s="100" t="str">
        <f>IF(LEN(P79)&gt;0, DATA_ANALYSIS!E$20*P79+DATA_ANALYSIS!R$20, "")</f>
        <v/>
      </c>
      <c r="AA79" s="100" t="str">
        <f t="shared" si="22"/>
        <v/>
      </c>
      <c r="AB79" s="100" t="str">
        <f t="shared" si="23"/>
        <v/>
      </c>
      <c r="AC79" s="106" t="str">
        <f t="shared" si="24"/>
        <v/>
      </c>
    </row>
    <row r="80" spans="2:29" x14ac:dyDescent="0.2">
      <c r="B80" s="26"/>
      <c r="C80" s="101">
        <f t="shared" si="25"/>
        <v>0</v>
      </c>
      <c r="D80" s="105"/>
      <c r="E80" s="35"/>
      <c r="F80" s="32" t="str">
        <f t="shared" si="26"/>
        <v>N</v>
      </c>
      <c r="G80" s="32" t="str">
        <f t="shared" si="27"/>
        <v>N</v>
      </c>
      <c r="H80" s="32" t="str">
        <f t="shared" si="35"/>
        <v/>
      </c>
      <c r="I80" s="32" t="str">
        <f t="shared" si="13"/>
        <v/>
      </c>
      <c r="J80" s="32" t="str">
        <f t="shared" si="14"/>
        <v/>
      </c>
      <c r="K80" s="32" t="str">
        <f t="shared" si="28"/>
        <v/>
      </c>
      <c r="L80" s="32" t="str">
        <f t="shared" si="29"/>
        <v/>
      </c>
      <c r="M80" s="32" t="str">
        <f t="shared" si="15"/>
        <v/>
      </c>
      <c r="N80" s="32" t="str">
        <f t="shared" si="16"/>
        <v/>
      </c>
      <c r="O80" s="35" t="s">
        <v>51</v>
      </c>
      <c r="P80" s="32"/>
      <c r="Q80" s="32"/>
      <c r="R80" s="100" t="str">
        <f t="shared" si="30"/>
        <v/>
      </c>
      <c r="S80" s="100" t="str">
        <f t="shared" si="31"/>
        <v/>
      </c>
      <c r="T80" s="100" t="str">
        <f t="shared" si="32"/>
        <v/>
      </c>
      <c r="U80" s="100" t="str">
        <f t="shared" si="33"/>
        <v/>
      </c>
      <c r="V80" s="100" t="str">
        <f t="shared" si="19"/>
        <v/>
      </c>
      <c r="W80" s="100" t="str">
        <f t="shared" si="34"/>
        <v/>
      </c>
      <c r="X80" s="100" t="str">
        <f t="shared" si="20"/>
        <v/>
      </c>
      <c r="Y80" s="100" t="str">
        <f t="shared" si="21"/>
        <v/>
      </c>
      <c r="Z80" s="100" t="str">
        <f>IF(LEN(P80)&gt;0, DATA_ANALYSIS!E$20*P80+DATA_ANALYSIS!R$20, "")</f>
        <v/>
      </c>
      <c r="AA80" s="100" t="str">
        <f t="shared" si="22"/>
        <v/>
      </c>
      <c r="AB80" s="100" t="str">
        <f t="shared" si="23"/>
        <v/>
      </c>
      <c r="AC80" s="106" t="str">
        <f t="shared" si="24"/>
        <v/>
      </c>
    </row>
    <row r="81" spans="2:29" x14ac:dyDescent="0.2">
      <c r="B81" s="26"/>
      <c r="C81" s="101">
        <f t="shared" si="25"/>
        <v>0</v>
      </c>
      <c r="D81" s="105"/>
      <c r="E81" s="35"/>
      <c r="F81" s="32" t="str">
        <f t="shared" si="26"/>
        <v>N</v>
      </c>
      <c r="G81" s="32" t="str">
        <f t="shared" si="27"/>
        <v>N</v>
      </c>
      <c r="H81" s="32" t="str">
        <f t="shared" si="35"/>
        <v/>
      </c>
      <c r="I81" s="32" t="str">
        <f t="shared" si="13"/>
        <v/>
      </c>
      <c r="J81" s="32" t="str">
        <f t="shared" si="14"/>
        <v/>
      </c>
      <c r="K81" s="32" t="str">
        <f t="shared" si="28"/>
        <v/>
      </c>
      <c r="L81" s="32" t="str">
        <f t="shared" si="29"/>
        <v/>
      </c>
      <c r="M81" s="32" t="str">
        <f t="shared" si="15"/>
        <v/>
      </c>
      <c r="N81" s="32" t="str">
        <f t="shared" si="16"/>
        <v/>
      </c>
      <c r="O81" s="35" t="s">
        <v>51</v>
      </c>
      <c r="P81" s="32"/>
      <c r="Q81" s="32"/>
      <c r="R81" s="100" t="str">
        <f t="shared" si="30"/>
        <v/>
      </c>
      <c r="S81" s="100" t="str">
        <f t="shared" si="31"/>
        <v/>
      </c>
      <c r="T81" s="100" t="str">
        <f t="shared" si="32"/>
        <v/>
      </c>
      <c r="U81" s="100" t="str">
        <f t="shared" si="33"/>
        <v/>
      </c>
      <c r="V81" s="100" t="str">
        <f t="shared" si="19"/>
        <v/>
      </c>
      <c r="W81" s="100" t="str">
        <f t="shared" si="34"/>
        <v/>
      </c>
      <c r="X81" s="100" t="str">
        <f t="shared" si="20"/>
        <v/>
      </c>
      <c r="Y81" s="100" t="str">
        <f t="shared" si="21"/>
        <v/>
      </c>
      <c r="Z81" s="100" t="str">
        <f>IF(LEN(P81)&gt;0, DATA_ANALYSIS!E$20*P81+DATA_ANALYSIS!R$20, "")</f>
        <v/>
      </c>
      <c r="AA81" s="100" t="str">
        <f t="shared" si="22"/>
        <v/>
      </c>
      <c r="AB81" s="100" t="str">
        <f t="shared" si="23"/>
        <v/>
      </c>
      <c r="AC81" s="106" t="str">
        <f t="shared" si="24"/>
        <v/>
      </c>
    </row>
    <row r="82" spans="2:29" x14ac:dyDescent="0.2">
      <c r="B82" s="26"/>
      <c r="C82" s="101">
        <f t="shared" si="25"/>
        <v>0</v>
      </c>
      <c r="D82" s="105"/>
      <c r="E82" s="35"/>
      <c r="F82" s="32" t="str">
        <f t="shared" si="26"/>
        <v>N</v>
      </c>
      <c r="G82" s="32" t="str">
        <f t="shared" si="27"/>
        <v>N</v>
      </c>
      <c r="H82" s="32" t="str">
        <f t="shared" si="35"/>
        <v/>
      </c>
      <c r="I82" s="32" t="str">
        <f t="shared" si="13"/>
        <v/>
      </c>
      <c r="J82" s="32" t="str">
        <f t="shared" si="14"/>
        <v/>
      </c>
      <c r="K82" s="32" t="str">
        <f t="shared" si="28"/>
        <v/>
      </c>
      <c r="L82" s="32" t="str">
        <f t="shared" si="29"/>
        <v/>
      </c>
      <c r="M82" s="32" t="str">
        <f t="shared" si="15"/>
        <v/>
      </c>
      <c r="N82" s="32" t="str">
        <f t="shared" si="16"/>
        <v/>
      </c>
      <c r="O82" s="35" t="s">
        <v>51</v>
      </c>
      <c r="P82" s="32"/>
      <c r="Q82" s="32"/>
      <c r="R82" s="100" t="str">
        <f t="shared" si="30"/>
        <v/>
      </c>
      <c r="S82" s="100" t="str">
        <f t="shared" si="31"/>
        <v/>
      </c>
      <c r="T82" s="100" t="str">
        <f t="shared" si="32"/>
        <v/>
      </c>
      <c r="U82" s="100" t="str">
        <f t="shared" si="33"/>
        <v/>
      </c>
      <c r="V82" s="100" t="str">
        <f t="shared" si="19"/>
        <v/>
      </c>
      <c r="W82" s="100" t="str">
        <f t="shared" si="34"/>
        <v/>
      </c>
      <c r="X82" s="100" t="str">
        <f t="shared" si="20"/>
        <v/>
      </c>
      <c r="Y82" s="100" t="str">
        <f t="shared" si="21"/>
        <v/>
      </c>
      <c r="Z82" s="100" t="str">
        <f>IF(LEN(P82)&gt;0, DATA_ANALYSIS!E$20*P82+DATA_ANALYSIS!R$20, "")</f>
        <v/>
      </c>
      <c r="AA82" s="100" t="str">
        <f t="shared" si="22"/>
        <v/>
      </c>
      <c r="AB82" s="100" t="str">
        <f t="shared" si="23"/>
        <v/>
      </c>
      <c r="AC82" s="106" t="str">
        <f t="shared" si="24"/>
        <v/>
      </c>
    </row>
    <row r="83" spans="2:29" x14ac:dyDescent="0.2">
      <c r="B83" s="26"/>
      <c r="C83" s="101">
        <f t="shared" si="25"/>
        <v>0</v>
      </c>
      <c r="D83" s="105"/>
      <c r="E83" s="35"/>
      <c r="F83" s="32" t="str">
        <f t="shared" si="26"/>
        <v>N</v>
      </c>
      <c r="G83" s="32" t="str">
        <f t="shared" si="27"/>
        <v>N</v>
      </c>
      <c r="H83" s="32" t="str">
        <f t="shared" si="35"/>
        <v/>
      </c>
      <c r="I83" s="32" t="str">
        <f t="shared" si="13"/>
        <v/>
      </c>
      <c r="J83" s="32" t="str">
        <f t="shared" si="14"/>
        <v/>
      </c>
      <c r="K83" s="32" t="str">
        <f t="shared" si="28"/>
        <v/>
      </c>
      <c r="L83" s="32" t="str">
        <f t="shared" si="29"/>
        <v/>
      </c>
      <c r="M83" s="32" t="str">
        <f t="shared" si="15"/>
        <v/>
      </c>
      <c r="N83" s="32" t="str">
        <f t="shared" si="16"/>
        <v/>
      </c>
      <c r="O83" s="35" t="s">
        <v>51</v>
      </c>
      <c r="P83" s="32"/>
      <c r="Q83" s="32"/>
      <c r="R83" s="100" t="str">
        <f t="shared" si="30"/>
        <v/>
      </c>
      <c r="S83" s="100" t="str">
        <f t="shared" si="31"/>
        <v/>
      </c>
      <c r="T83" s="100" t="str">
        <f t="shared" si="32"/>
        <v/>
      </c>
      <c r="U83" s="100" t="str">
        <f t="shared" si="33"/>
        <v/>
      </c>
      <c r="V83" s="100" t="str">
        <f t="shared" si="19"/>
        <v/>
      </c>
      <c r="W83" s="100" t="str">
        <f t="shared" si="34"/>
        <v/>
      </c>
      <c r="X83" s="100" t="str">
        <f t="shared" si="20"/>
        <v/>
      </c>
      <c r="Y83" s="100" t="str">
        <f t="shared" si="21"/>
        <v/>
      </c>
      <c r="Z83" s="100" t="str">
        <f>IF(LEN(P83)&gt;0, DATA_ANALYSIS!E$20*P83+DATA_ANALYSIS!R$20, "")</f>
        <v/>
      </c>
      <c r="AA83" s="100" t="str">
        <f t="shared" si="22"/>
        <v/>
      </c>
      <c r="AB83" s="100" t="str">
        <f t="shared" si="23"/>
        <v/>
      </c>
      <c r="AC83" s="106" t="str">
        <f t="shared" si="24"/>
        <v/>
      </c>
    </row>
    <row r="84" spans="2:29" x14ac:dyDescent="0.2">
      <c r="B84" s="26"/>
      <c r="C84" s="101">
        <f t="shared" si="25"/>
        <v>0</v>
      </c>
      <c r="D84" s="105"/>
      <c r="E84" s="35"/>
      <c r="F84" s="32" t="str">
        <f t="shared" si="26"/>
        <v>N</v>
      </c>
      <c r="G84" s="32" t="str">
        <f t="shared" si="27"/>
        <v>N</v>
      </c>
      <c r="H84" s="32" t="str">
        <f t="shared" si="35"/>
        <v/>
      </c>
      <c r="I84" s="32" t="str">
        <f t="shared" si="13"/>
        <v/>
      </c>
      <c r="J84" s="32" t="str">
        <f t="shared" si="14"/>
        <v/>
      </c>
      <c r="K84" s="32" t="str">
        <f t="shared" si="28"/>
        <v/>
      </c>
      <c r="L84" s="32" t="str">
        <f t="shared" si="29"/>
        <v/>
      </c>
      <c r="M84" s="32" t="str">
        <f t="shared" si="15"/>
        <v/>
      </c>
      <c r="N84" s="32" t="str">
        <f t="shared" si="16"/>
        <v/>
      </c>
      <c r="O84" s="35" t="s">
        <v>51</v>
      </c>
      <c r="P84" s="32"/>
      <c r="Q84" s="32"/>
      <c r="R84" s="100" t="str">
        <f t="shared" si="30"/>
        <v/>
      </c>
      <c r="S84" s="100" t="str">
        <f t="shared" si="31"/>
        <v/>
      </c>
      <c r="T84" s="100" t="str">
        <f t="shared" si="32"/>
        <v/>
      </c>
      <c r="U84" s="100" t="str">
        <f t="shared" si="33"/>
        <v/>
      </c>
      <c r="V84" s="100" t="str">
        <f t="shared" si="19"/>
        <v/>
      </c>
      <c r="W84" s="100" t="str">
        <f t="shared" si="34"/>
        <v/>
      </c>
      <c r="X84" s="100" t="str">
        <f t="shared" si="20"/>
        <v/>
      </c>
      <c r="Y84" s="100" t="str">
        <f t="shared" si="21"/>
        <v/>
      </c>
      <c r="Z84" s="100" t="str">
        <f>IF(LEN(P84)&gt;0, DATA_ANALYSIS!E$20*P84+DATA_ANALYSIS!R$20, "")</f>
        <v/>
      </c>
      <c r="AA84" s="100" t="str">
        <f t="shared" si="22"/>
        <v/>
      </c>
      <c r="AB84" s="100" t="str">
        <f t="shared" si="23"/>
        <v/>
      </c>
      <c r="AC84" s="106" t="str">
        <f t="shared" si="24"/>
        <v/>
      </c>
    </row>
    <row r="85" spans="2:29" x14ac:dyDescent="0.2">
      <c r="B85" s="26"/>
      <c r="C85" s="101">
        <f t="shared" si="25"/>
        <v>0</v>
      </c>
      <c r="D85" s="105"/>
      <c r="E85" s="35"/>
      <c r="F85" s="32" t="str">
        <f t="shared" si="26"/>
        <v>N</v>
      </c>
      <c r="G85" s="32" t="str">
        <f t="shared" si="27"/>
        <v>N</v>
      </c>
      <c r="H85" s="32" t="str">
        <f t="shared" si="35"/>
        <v/>
      </c>
      <c r="I85" s="32" t="str">
        <f t="shared" si="13"/>
        <v/>
      </c>
      <c r="J85" s="32" t="str">
        <f t="shared" si="14"/>
        <v/>
      </c>
      <c r="K85" s="32" t="str">
        <f t="shared" si="28"/>
        <v/>
      </c>
      <c r="L85" s="32" t="str">
        <f t="shared" si="29"/>
        <v/>
      </c>
      <c r="M85" s="32" t="str">
        <f t="shared" si="15"/>
        <v/>
      </c>
      <c r="N85" s="32" t="str">
        <f t="shared" si="16"/>
        <v/>
      </c>
      <c r="O85" s="35" t="s">
        <v>51</v>
      </c>
      <c r="P85" s="32"/>
      <c r="Q85" s="32"/>
      <c r="R85" s="100" t="str">
        <f t="shared" si="30"/>
        <v/>
      </c>
      <c r="S85" s="100" t="str">
        <f t="shared" si="31"/>
        <v/>
      </c>
      <c r="T85" s="100" t="str">
        <f t="shared" si="32"/>
        <v/>
      </c>
      <c r="U85" s="100" t="str">
        <f t="shared" si="33"/>
        <v/>
      </c>
      <c r="V85" s="100" t="str">
        <f t="shared" si="19"/>
        <v/>
      </c>
      <c r="W85" s="100" t="str">
        <f t="shared" si="34"/>
        <v/>
      </c>
      <c r="X85" s="100" t="str">
        <f t="shared" si="20"/>
        <v/>
      </c>
      <c r="Y85" s="100" t="str">
        <f t="shared" si="21"/>
        <v/>
      </c>
      <c r="Z85" s="100" t="str">
        <f>IF(LEN(P85)&gt;0, DATA_ANALYSIS!E$20*P85+DATA_ANALYSIS!R$20, "")</f>
        <v/>
      </c>
      <c r="AA85" s="100" t="str">
        <f t="shared" si="22"/>
        <v/>
      </c>
      <c r="AB85" s="100" t="str">
        <f t="shared" si="23"/>
        <v/>
      </c>
      <c r="AC85" s="106" t="str">
        <f t="shared" si="24"/>
        <v/>
      </c>
    </row>
    <row r="86" spans="2:29" x14ac:dyDescent="0.2">
      <c r="B86" s="26"/>
      <c r="C86" s="101">
        <f t="shared" si="25"/>
        <v>0</v>
      </c>
      <c r="D86" s="105"/>
      <c r="E86" s="35"/>
      <c r="F86" s="32" t="str">
        <f t="shared" si="26"/>
        <v>N</v>
      </c>
      <c r="G86" s="32" t="str">
        <f t="shared" si="27"/>
        <v>N</v>
      </c>
      <c r="H86" s="32" t="str">
        <f t="shared" si="35"/>
        <v/>
      </c>
      <c r="I86" s="32" t="str">
        <f t="shared" si="13"/>
        <v/>
      </c>
      <c r="J86" s="32" t="str">
        <f t="shared" si="14"/>
        <v/>
      </c>
      <c r="K86" s="32" t="str">
        <f t="shared" si="28"/>
        <v/>
      </c>
      <c r="L86" s="32" t="str">
        <f t="shared" si="29"/>
        <v/>
      </c>
      <c r="M86" s="32" t="str">
        <f t="shared" si="15"/>
        <v/>
      </c>
      <c r="N86" s="32" t="str">
        <f t="shared" si="16"/>
        <v/>
      </c>
      <c r="O86" s="35" t="s">
        <v>51</v>
      </c>
      <c r="P86" s="32"/>
      <c r="Q86" s="32"/>
      <c r="R86" s="100" t="str">
        <f t="shared" si="30"/>
        <v/>
      </c>
      <c r="S86" s="100" t="str">
        <f t="shared" si="31"/>
        <v/>
      </c>
      <c r="T86" s="100" t="str">
        <f t="shared" si="32"/>
        <v/>
      </c>
      <c r="U86" s="100" t="str">
        <f t="shared" si="33"/>
        <v/>
      </c>
      <c r="V86" s="100" t="str">
        <f t="shared" si="19"/>
        <v/>
      </c>
      <c r="W86" s="100" t="str">
        <f t="shared" si="34"/>
        <v/>
      </c>
      <c r="X86" s="100" t="str">
        <f t="shared" si="20"/>
        <v/>
      </c>
      <c r="Y86" s="100" t="str">
        <f t="shared" si="21"/>
        <v/>
      </c>
      <c r="Z86" s="100" t="str">
        <f>IF(LEN(P86)&gt;0, DATA_ANALYSIS!E$20*P86+DATA_ANALYSIS!R$20, "")</f>
        <v/>
      </c>
      <c r="AA86" s="100" t="str">
        <f t="shared" si="22"/>
        <v/>
      </c>
      <c r="AB86" s="100" t="str">
        <f t="shared" si="23"/>
        <v/>
      </c>
      <c r="AC86" s="106" t="str">
        <f t="shared" si="24"/>
        <v/>
      </c>
    </row>
    <row r="87" spans="2:29" x14ac:dyDescent="0.2">
      <c r="B87" s="26"/>
      <c r="C87" s="101">
        <f t="shared" si="25"/>
        <v>0</v>
      </c>
      <c r="D87" s="105"/>
      <c r="E87" s="35"/>
      <c r="F87" s="32" t="str">
        <f t="shared" si="26"/>
        <v>N</v>
      </c>
      <c r="G87" s="32" t="str">
        <f t="shared" si="27"/>
        <v>N</v>
      </c>
      <c r="H87" s="32" t="str">
        <f t="shared" si="35"/>
        <v/>
      </c>
      <c r="I87" s="32" t="str">
        <f t="shared" si="13"/>
        <v/>
      </c>
      <c r="J87" s="32" t="str">
        <f t="shared" si="14"/>
        <v/>
      </c>
      <c r="K87" s="32" t="str">
        <f t="shared" si="28"/>
        <v/>
      </c>
      <c r="L87" s="32" t="str">
        <f t="shared" si="29"/>
        <v/>
      </c>
      <c r="M87" s="32" t="str">
        <f t="shared" si="15"/>
        <v/>
      </c>
      <c r="N87" s="32" t="str">
        <f t="shared" si="16"/>
        <v/>
      </c>
      <c r="O87" s="35" t="s">
        <v>51</v>
      </c>
      <c r="P87" s="32"/>
      <c r="Q87" s="32"/>
      <c r="R87" s="100" t="str">
        <f t="shared" si="30"/>
        <v/>
      </c>
      <c r="S87" s="100" t="str">
        <f t="shared" si="31"/>
        <v/>
      </c>
      <c r="T87" s="100" t="str">
        <f t="shared" si="32"/>
        <v/>
      </c>
      <c r="U87" s="100" t="str">
        <f t="shared" si="33"/>
        <v/>
      </c>
      <c r="V87" s="100" t="str">
        <f t="shared" si="19"/>
        <v/>
      </c>
      <c r="W87" s="100" t="str">
        <f t="shared" si="34"/>
        <v/>
      </c>
      <c r="X87" s="100" t="str">
        <f t="shared" si="20"/>
        <v/>
      </c>
      <c r="Y87" s="100" t="str">
        <f t="shared" si="21"/>
        <v/>
      </c>
      <c r="Z87" s="100" t="str">
        <f>IF(LEN(P87)&gt;0, DATA_ANALYSIS!E$20*P87+DATA_ANALYSIS!R$20, "")</f>
        <v/>
      </c>
      <c r="AA87" s="100" t="str">
        <f t="shared" si="22"/>
        <v/>
      </c>
      <c r="AB87" s="100" t="str">
        <f t="shared" si="23"/>
        <v/>
      </c>
      <c r="AC87" s="106" t="str">
        <f t="shared" si="24"/>
        <v/>
      </c>
    </row>
    <row r="88" spans="2:29" x14ac:dyDescent="0.2">
      <c r="B88" s="26"/>
      <c r="C88" s="101">
        <f t="shared" si="25"/>
        <v>0</v>
      </c>
      <c r="D88" s="105"/>
      <c r="E88" s="35"/>
      <c r="F88" s="32" t="str">
        <f t="shared" si="26"/>
        <v>N</v>
      </c>
      <c r="G88" s="32" t="str">
        <f t="shared" si="27"/>
        <v>N</v>
      </c>
      <c r="H88" s="32" t="str">
        <f t="shared" si="35"/>
        <v/>
      </c>
      <c r="I88" s="32" t="str">
        <f t="shared" si="13"/>
        <v/>
      </c>
      <c r="J88" s="32" t="str">
        <f t="shared" si="14"/>
        <v/>
      </c>
      <c r="K88" s="32" t="str">
        <f t="shared" si="28"/>
        <v/>
      </c>
      <c r="L88" s="32" t="str">
        <f t="shared" si="29"/>
        <v/>
      </c>
      <c r="M88" s="32" t="str">
        <f t="shared" si="15"/>
        <v/>
      </c>
      <c r="N88" s="32" t="str">
        <f t="shared" si="16"/>
        <v/>
      </c>
      <c r="O88" s="35" t="s">
        <v>51</v>
      </c>
      <c r="P88" s="32"/>
      <c r="Q88" s="32"/>
      <c r="R88" s="100" t="str">
        <f t="shared" si="30"/>
        <v/>
      </c>
      <c r="S88" s="100" t="str">
        <f t="shared" si="31"/>
        <v/>
      </c>
      <c r="T88" s="100" t="str">
        <f t="shared" si="32"/>
        <v/>
      </c>
      <c r="U88" s="100" t="str">
        <f t="shared" si="33"/>
        <v/>
      </c>
      <c r="V88" s="100" t="str">
        <f t="shared" si="19"/>
        <v/>
      </c>
      <c r="W88" s="100" t="str">
        <f t="shared" si="34"/>
        <v/>
      </c>
      <c r="X88" s="100" t="str">
        <f t="shared" si="20"/>
        <v/>
      </c>
      <c r="Y88" s="100" t="str">
        <f t="shared" si="21"/>
        <v/>
      </c>
      <c r="Z88" s="100" t="str">
        <f>IF(LEN(P88)&gt;0, DATA_ANALYSIS!E$20*P88+DATA_ANALYSIS!R$20, "")</f>
        <v/>
      </c>
      <c r="AA88" s="100" t="str">
        <f t="shared" si="22"/>
        <v/>
      </c>
      <c r="AB88" s="100" t="str">
        <f t="shared" si="23"/>
        <v/>
      </c>
      <c r="AC88" s="106" t="str">
        <f t="shared" si="24"/>
        <v/>
      </c>
    </row>
    <row r="89" spans="2:29" x14ac:dyDescent="0.2">
      <c r="B89" s="26"/>
      <c r="C89" s="101">
        <f t="shared" si="25"/>
        <v>0</v>
      </c>
      <c r="D89" s="105"/>
      <c r="E89" s="35"/>
      <c r="F89" s="32" t="str">
        <f t="shared" si="26"/>
        <v>N</v>
      </c>
      <c r="G89" s="32" t="str">
        <f t="shared" si="27"/>
        <v>N</v>
      </c>
      <c r="H89" s="32" t="str">
        <f t="shared" si="35"/>
        <v/>
      </c>
      <c r="I89" s="32" t="str">
        <f t="shared" si="13"/>
        <v/>
      </c>
      <c r="J89" s="32" t="str">
        <f t="shared" si="14"/>
        <v/>
      </c>
      <c r="K89" s="32" t="str">
        <f t="shared" si="28"/>
        <v/>
      </c>
      <c r="L89" s="32" t="str">
        <f t="shared" si="29"/>
        <v/>
      </c>
      <c r="M89" s="32" t="str">
        <f t="shared" si="15"/>
        <v/>
      </c>
      <c r="N89" s="32" t="str">
        <f t="shared" si="16"/>
        <v/>
      </c>
      <c r="O89" s="35" t="s">
        <v>51</v>
      </c>
      <c r="P89" s="32"/>
      <c r="Q89" s="32"/>
      <c r="R89" s="100" t="str">
        <f t="shared" si="30"/>
        <v/>
      </c>
      <c r="S89" s="100" t="str">
        <f t="shared" si="31"/>
        <v/>
      </c>
      <c r="T89" s="100" t="str">
        <f t="shared" si="32"/>
        <v/>
      </c>
      <c r="U89" s="100" t="str">
        <f t="shared" si="33"/>
        <v/>
      </c>
      <c r="V89" s="100" t="str">
        <f t="shared" si="19"/>
        <v/>
      </c>
      <c r="W89" s="100" t="str">
        <f t="shared" si="34"/>
        <v/>
      </c>
      <c r="X89" s="100" t="str">
        <f t="shared" si="20"/>
        <v/>
      </c>
      <c r="Y89" s="100" t="str">
        <f t="shared" si="21"/>
        <v/>
      </c>
      <c r="Z89" s="100" t="str">
        <f>IF(LEN(P89)&gt;0, DATA_ANALYSIS!E$20*P89+DATA_ANALYSIS!R$20, "")</f>
        <v/>
      </c>
      <c r="AA89" s="100" t="str">
        <f t="shared" si="22"/>
        <v/>
      </c>
      <c r="AB89" s="100" t="str">
        <f t="shared" si="23"/>
        <v/>
      </c>
      <c r="AC89" s="106" t="str">
        <f t="shared" si="24"/>
        <v/>
      </c>
    </row>
    <row r="90" spans="2:29" x14ac:dyDescent="0.2">
      <c r="B90" s="26"/>
      <c r="C90" s="101">
        <f t="shared" si="25"/>
        <v>0</v>
      </c>
      <c r="D90" s="105"/>
      <c r="E90" s="35"/>
      <c r="F90" s="32" t="str">
        <f t="shared" si="26"/>
        <v>N</v>
      </c>
      <c r="G90" s="32" t="str">
        <f t="shared" si="27"/>
        <v>N</v>
      </c>
      <c r="H90" s="32" t="str">
        <f t="shared" si="35"/>
        <v/>
      </c>
      <c r="I90" s="32" t="str">
        <f t="shared" si="13"/>
        <v/>
      </c>
      <c r="J90" s="32" t="str">
        <f t="shared" si="14"/>
        <v/>
      </c>
      <c r="K90" s="32" t="str">
        <f t="shared" si="28"/>
        <v/>
      </c>
      <c r="L90" s="32" t="str">
        <f t="shared" si="29"/>
        <v/>
      </c>
      <c r="M90" s="32" t="str">
        <f t="shared" si="15"/>
        <v/>
      </c>
      <c r="N90" s="32" t="str">
        <f t="shared" si="16"/>
        <v/>
      </c>
      <c r="O90" s="35" t="s">
        <v>51</v>
      </c>
      <c r="P90" s="32"/>
      <c r="Q90" s="32"/>
      <c r="R90" s="100" t="str">
        <f t="shared" si="30"/>
        <v/>
      </c>
      <c r="S90" s="100" t="str">
        <f t="shared" si="31"/>
        <v/>
      </c>
      <c r="T90" s="100" t="str">
        <f t="shared" si="32"/>
        <v/>
      </c>
      <c r="U90" s="100" t="str">
        <f t="shared" si="33"/>
        <v/>
      </c>
      <c r="V90" s="100" t="str">
        <f t="shared" si="19"/>
        <v/>
      </c>
      <c r="W90" s="100" t="str">
        <f t="shared" si="34"/>
        <v/>
      </c>
      <c r="X90" s="100" t="str">
        <f t="shared" si="20"/>
        <v/>
      </c>
      <c r="Y90" s="100" t="str">
        <f t="shared" si="21"/>
        <v/>
      </c>
      <c r="Z90" s="100" t="str">
        <f>IF(LEN(P90)&gt;0, DATA_ANALYSIS!E$20*P90+DATA_ANALYSIS!R$20, "")</f>
        <v/>
      </c>
      <c r="AA90" s="100" t="str">
        <f t="shared" si="22"/>
        <v/>
      </c>
      <c r="AB90" s="100" t="str">
        <f t="shared" si="23"/>
        <v/>
      </c>
      <c r="AC90" s="106" t="str">
        <f t="shared" si="24"/>
        <v/>
      </c>
    </row>
    <row r="91" spans="2:29" x14ac:dyDescent="0.2">
      <c r="B91" s="26"/>
      <c r="C91" s="101">
        <f t="shared" si="25"/>
        <v>0</v>
      </c>
      <c r="D91" s="105"/>
      <c r="E91" s="35"/>
      <c r="F91" s="32" t="str">
        <f t="shared" si="26"/>
        <v>N</v>
      </c>
      <c r="G91" s="32" t="str">
        <f t="shared" si="27"/>
        <v>N</v>
      </c>
      <c r="H91" s="32" t="str">
        <f t="shared" si="35"/>
        <v/>
      </c>
      <c r="I91" s="32" t="str">
        <f t="shared" ref="I91:I154" si="36">IF(F91="Y", D91+H91, "")</f>
        <v/>
      </c>
      <c r="J91" s="32" t="str">
        <f t="shared" ref="J91:J154" si="37">IF(G91="Y", E91+H91, "")</f>
        <v/>
      </c>
      <c r="K91" s="32" t="str">
        <f t="shared" si="28"/>
        <v/>
      </c>
      <c r="L91" s="32" t="str">
        <f t="shared" si="29"/>
        <v/>
      </c>
      <c r="M91" s="32" t="str">
        <f t="shared" ref="M91:M154" si="38">IF(F91="Y", IF(OR(P91&lt;J$20, P91&gt;K$20),1,0), "")</f>
        <v/>
      </c>
      <c r="N91" s="32" t="str">
        <f t="shared" ref="N91:N154" si="39">IF(G91="Y", IF(OR(Q91&lt;L$20, Q91&gt;M$20), 1, 0 ), "")</f>
        <v/>
      </c>
      <c r="O91" s="35" t="s">
        <v>51</v>
      </c>
      <c r="P91" s="32"/>
      <c r="Q91" s="32"/>
      <c r="R91" s="100" t="str">
        <f t="shared" si="30"/>
        <v/>
      </c>
      <c r="S91" s="100" t="str">
        <f t="shared" si="31"/>
        <v/>
      </c>
      <c r="T91" s="100" t="str">
        <f t="shared" si="32"/>
        <v/>
      </c>
      <c r="U91" s="100" t="str">
        <f t="shared" si="33"/>
        <v/>
      </c>
      <c r="V91" s="100" t="str">
        <f t="shared" ref="V91:V154" si="40">IFERROR(IF(F91="Y", (P91-P$25), ""), "")</f>
        <v/>
      </c>
      <c r="W91" s="100" t="str">
        <f t="shared" si="34"/>
        <v/>
      </c>
      <c r="X91" s="100" t="str">
        <f t="shared" ref="X91:X154" si="41">IFERROR(R91*S91,"")</f>
        <v/>
      </c>
      <c r="Y91" s="100" t="str">
        <f t="shared" ref="Y91:Y154" si="42">IFERROR(R91*R91, "")</f>
        <v/>
      </c>
      <c r="Z91" s="100" t="str">
        <f>IF(LEN(P91)&gt;0, DATA_ANALYSIS!E$20*P91+DATA_ANALYSIS!R$20, "")</f>
        <v/>
      </c>
      <c r="AA91" s="100" t="str">
        <f t="shared" ref="AA91:AA154" si="43">IFERROR(Z91-Q91, "")</f>
        <v/>
      </c>
      <c r="AB91" s="100" t="str">
        <f t="shared" ref="AB91:AB154" si="44">IFERROR(AA91*AA91, "")</f>
        <v/>
      </c>
      <c r="AC91" s="106" t="str">
        <f t="shared" ref="AC91:AC154" si="45">IFERROR(S91*S91,"")</f>
        <v/>
      </c>
    </row>
    <row r="92" spans="2:29" x14ac:dyDescent="0.2">
      <c r="B92" s="26"/>
      <c r="C92" s="101">
        <f t="shared" ref="C92:C155" si="46">IF(F92="Y",1,0)</f>
        <v>0</v>
      </c>
      <c r="D92" s="105"/>
      <c r="E92" s="35"/>
      <c r="F92" s="32" t="str">
        <f t="shared" ref="F92:F155" si="47">IF(LEN(D92)&gt;0, "Y", "N")</f>
        <v>N</v>
      </c>
      <c r="G92" s="32" t="str">
        <f t="shared" ref="G92:G155" si="48">IF(LEN(E92)&gt;0, "Y", "N")</f>
        <v>N</v>
      </c>
      <c r="H92" s="32" t="str">
        <f t="shared" si="35"/>
        <v/>
      </c>
      <c r="I92" s="32" t="str">
        <f t="shared" si="36"/>
        <v/>
      </c>
      <c r="J92" s="32" t="str">
        <f t="shared" si="37"/>
        <v/>
      </c>
      <c r="K92" s="32" t="str">
        <f t="shared" ref="K92:K155" si="49">IFERROR(RANK(I92, I$27:I$1034, 1), "")</f>
        <v/>
      </c>
      <c r="L92" s="32" t="str">
        <f t="shared" ref="L92:L155" si="50">IFERROR(RANK(J92, J$27:J$1034, 1), "")</f>
        <v/>
      </c>
      <c r="M92" s="32" t="str">
        <f t="shared" si="38"/>
        <v/>
      </c>
      <c r="N92" s="32" t="str">
        <f t="shared" si="39"/>
        <v/>
      </c>
      <c r="O92" s="35" t="s">
        <v>51</v>
      </c>
      <c r="P92" s="32"/>
      <c r="Q92" s="32"/>
      <c r="R92" s="100" t="str">
        <f t="shared" ref="R92:R155" si="51">IF(F92="Y", P92-P$23, "")</f>
        <v/>
      </c>
      <c r="S92" s="100" t="str">
        <f t="shared" ref="S92:S155" si="52">IF(G92="y", Q92-Q$23, "")</f>
        <v/>
      </c>
      <c r="T92" s="100" t="str">
        <f t="shared" ref="T92:T155" si="53">IFERROR(ABS(R92), "")</f>
        <v/>
      </c>
      <c r="U92" s="100" t="str">
        <f t="shared" ref="U92:U155" si="54">IFERROR(ABS(S92), "")</f>
        <v/>
      </c>
      <c r="V92" s="100" t="str">
        <f t="shared" si="40"/>
        <v/>
      </c>
      <c r="W92" s="100" t="str">
        <f t="shared" ref="W92:W155" si="55">IFERROR(IF(G92="Y", Q92-Q$25, ""), "")</f>
        <v/>
      </c>
      <c r="X92" s="100" t="str">
        <f t="shared" si="41"/>
        <v/>
      </c>
      <c r="Y92" s="100" t="str">
        <f t="shared" si="42"/>
        <v/>
      </c>
      <c r="Z92" s="100" t="str">
        <f>IF(LEN(P92)&gt;0, DATA_ANALYSIS!E$20*P92+DATA_ANALYSIS!R$20, "")</f>
        <v/>
      </c>
      <c r="AA92" s="100" t="str">
        <f t="shared" si="43"/>
        <v/>
      </c>
      <c r="AB92" s="100" t="str">
        <f t="shared" si="44"/>
        <v/>
      </c>
      <c r="AC92" s="106" t="str">
        <f t="shared" si="45"/>
        <v/>
      </c>
    </row>
    <row r="93" spans="2:29" x14ac:dyDescent="0.2">
      <c r="B93" s="26"/>
      <c r="C93" s="101">
        <f t="shared" si="46"/>
        <v>0</v>
      </c>
      <c r="D93" s="105"/>
      <c r="E93" s="35"/>
      <c r="F93" s="32" t="str">
        <f t="shared" si="47"/>
        <v>N</v>
      </c>
      <c r="G93" s="32" t="str">
        <f t="shared" si="48"/>
        <v>N</v>
      </c>
      <c r="H93" s="32" t="str">
        <f t="shared" ref="H93:H156" si="56">IF(G93="Y", 0.0000000001+H92, "")</f>
        <v/>
      </c>
      <c r="I93" s="32" t="str">
        <f t="shared" si="36"/>
        <v/>
      </c>
      <c r="J93" s="32" t="str">
        <f t="shared" si="37"/>
        <v/>
      </c>
      <c r="K93" s="32" t="str">
        <f t="shared" si="49"/>
        <v/>
      </c>
      <c r="L93" s="32" t="str">
        <f t="shared" si="50"/>
        <v/>
      </c>
      <c r="M93" s="32" t="str">
        <f t="shared" si="38"/>
        <v/>
      </c>
      <c r="N93" s="32" t="str">
        <f t="shared" si="39"/>
        <v/>
      </c>
      <c r="O93" s="35" t="s">
        <v>51</v>
      </c>
      <c r="P93" s="32"/>
      <c r="Q93" s="32"/>
      <c r="R93" s="100" t="str">
        <f t="shared" si="51"/>
        <v/>
      </c>
      <c r="S93" s="100" t="str">
        <f t="shared" si="52"/>
        <v/>
      </c>
      <c r="T93" s="100" t="str">
        <f t="shared" si="53"/>
        <v/>
      </c>
      <c r="U93" s="100" t="str">
        <f t="shared" si="54"/>
        <v/>
      </c>
      <c r="V93" s="100" t="str">
        <f t="shared" si="40"/>
        <v/>
      </c>
      <c r="W93" s="100" t="str">
        <f t="shared" si="55"/>
        <v/>
      </c>
      <c r="X93" s="100" t="str">
        <f t="shared" si="41"/>
        <v/>
      </c>
      <c r="Y93" s="100" t="str">
        <f t="shared" si="42"/>
        <v/>
      </c>
      <c r="Z93" s="100" t="str">
        <f>IF(LEN(P93)&gt;0, DATA_ANALYSIS!E$20*P93+DATA_ANALYSIS!R$20, "")</f>
        <v/>
      </c>
      <c r="AA93" s="100" t="str">
        <f t="shared" si="43"/>
        <v/>
      </c>
      <c r="AB93" s="100" t="str">
        <f t="shared" si="44"/>
        <v/>
      </c>
      <c r="AC93" s="106" t="str">
        <f t="shared" si="45"/>
        <v/>
      </c>
    </row>
    <row r="94" spans="2:29" x14ac:dyDescent="0.2">
      <c r="B94" s="26"/>
      <c r="C94" s="101">
        <f t="shared" si="46"/>
        <v>0</v>
      </c>
      <c r="D94" s="105"/>
      <c r="E94" s="35"/>
      <c r="F94" s="32" t="str">
        <f t="shared" si="47"/>
        <v>N</v>
      </c>
      <c r="G94" s="32" t="str">
        <f t="shared" si="48"/>
        <v>N</v>
      </c>
      <c r="H94" s="32" t="str">
        <f t="shared" si="56"/>
        <v/>
      </c>
      <c r="I94" s="32" t="str">
        <f t="shared" si="36"/>
        <v/>
      </c>
      <c r="J94" s="32" t="str">
        <f t="shared" si="37"/>
        <v/>
      </c>
      <c r="K94" s="32" t="str">
        <f t="shared" si="49"/>
        <v/>
      </c>
      <c r="L94" s="32" t="str">
        <f t="shared" si="50"/>
        <v/>
      </c>
      <c r="M94" s="32" t="str">
        <f t="shared" si="38"/>
        <v/>
      </c>
      <c r="N94" s="32" t="str">
        <f t="shared" si="39"/>
        <v/>
      </c>
      <c r="O94" s="35" t="s">
        <v>51</v>
      </c>
      <c r="P94" s="32"/>
      <c r="Q94" s="32"/>
      <c r="R94" s="100" t="str">
        <f t="shared" si="51"/>
        <v/>
      </c>
      <c r="S94" s="100" t="str">
        <f t="shared" si="52"/>
        <v/>
      </c>
      <c r="T94" s="100" t="str">
        <f t="shared" si="53"/>
        <v/>
      </c>
      <c r="U94" s="100" t="str">
        <f t="shared" si="54"/>
        <v/>
      </c>
      <c r="V94" s="100" t="str">
        <f t="shared" si="40"/>
        <v/>
      </c>
      <c r="W94" s="100" t="str">
        <f t="shared" si="55"/>
        <v/>
      </c>
      <c r="X94" s="100" t="str">
        <f t="shared" si="41"/>
        <v/>
      </c>
      <c r="Y94" s="100" t="str">
        <f t="shared" si="42"/>
        <v/>
      </c>
      <c r="Z94" s="100" t="str">
        <f>IF(LEN(P94)&gt;0, DATA_ANALYSIS!E$20*P94+DATA_ANALYSIS!R$20, "")</f>
        <v/>
      </c>
      <c r="AA94" s="100" t="str">
        <f t="shared" si="43"/>
        <v/>
      </c>
      <c r="AB94" s="100" t="str">
        <f t="shared" si="44"/>
        <v/>
      </c>
      <c r="AC94" s="106" t="str">
        <f t="shared" si="45"/>
        <v/>
      </c>
    </row>
    <row r="95" spans="2:29" x14ac:dyDescent="0.2">
      <c r="B95" s="26"/>
      <c r="C95" s="101">
        <f t="shared" si="46"/>
        <v>0</v>
      </c>
      <c r="D95" s="105"/>
      <c r="E95" s="35"/>
      <c r="F95" s="32" t="str">
        <f t="shared" si="47"/>
        <v>N</v>
      </c>
      <c r="G95" s="32" t="str">
        <f t="shared" si="48"/>
        <v>N</v>
      </c>
      <c r="H95" s="32" t="str">
        <f t="shared" si="56"/>
        <v/>
      </c>
      <c r="I95" s="32" t="str">
        <f t="shared" si="36"/>
        <v/>
      </c>
      <c r="J95" s="32" t="str">
        <f t="shared" si="37"/>
        <v/>
      </c>
      <c r="K95" s="32" t="str">
        <f t="shared" si="49"/>
        <v/>
      </c>
      <c r="L95" s="32" t="str">
        <f t="shared" si="50"/>
        <v/>
      </c>
      <c r="M95" s="32" t="str">
        <f t="shared" si="38"/>
        <v/>
      </c>
      <c r="N95" s="32" t="str">
        <f t="shared" si="39"/>
        <v/>
      </c>
      <c r="O95" s="35" t="s">
        <v>51</v>
      </c>
      <c r="P95" s="32"/>
      <c r="Q95" s="32"/>
      <c r="R95" s="100" t="str">
        <f t="shared" si="51"/>
        <v/>
      </c>
      <c r="S95" s="100" t="str">
        <f t="shared" si="52"/>
        <v/>
      </c>
      <c r="T95" s="100" t="str">
        <f t="shared" si="53"/>
        <v/>
      </c>
      <c r="U95" s="100" t="str">
        <f t="shared" si="54"/>
        <v/>
      </c>
      <c r="V95" s="100" t="str">
        <f t="shared" si="40"/>
        <v/>
      </c>
      <c r="W95" s="100" t="str">
        <f t="shared" si="55"/>
        <v/>
      </c>
      <c r="X95" s="100" t="str">
        <f t="shared" si="41"/>
        <v/>
      </c>
      <c r="Y95" s="100" t="str">
        <f t="shared" si="42"/>
        <v/>
      </c>
      <c r="Z95" s="100" t="str">
        <f>IF(LEN(P95)&gt;0, DATA_ANALYSIS!E$20*P95+DATA_ANALYSIS!R$20, "")</f>
        <v/>
      </c>
      <c r="AA95" s="100" t="str">
        <f t="shared" si="43"/>
        <v/>
      </c>
      <c r="AB95" s="100" t="str">
        <f t="shared" si="44"/>
        <v/>
      </c>
      <c r="AC95" s="106" t="str">
        <f t="shared" si="45"/>
        <v/>
      </c>
    </row>
    <row r="96" spans="2:29" x14ac:dyDescent="0.2">
      <c r="B96" s="26"/>
      <c r="C96" s="101">
        <f t="shared" si="46"/>
        <v>0</v>
      </c>
      <c r="D96" s="105"/>
      <c r="E96" s="35"/>
      <c r="F96" s="32" t="str">
        <f t="shared" si="47"/>
        <v>N</v>
      </c>
      <c r="G96" s="32" t="str">
        <f t="shared" si="48"/>
        <v>N</v>
      </c>
      <c r="H96" s="32" t="str">
        <f t="shared" si="56"/>
        <v/>
      </c>
      <c r="I96" s="32" t="str">
        <f t="shared" si="36"/>
        <v/>
      </c>
      <c r="J96" s="32" t="str">
        <f t="shared" si="37"/>
        <v/>
      </c>
      <c r="K96" s="32" t="str">
        <f t="shared" si="49"/>
        <v/>
      </c>
      <c r="L96" s="32" t="str">
        <f t="shared" si="50"/>
        <v/>
      </c>
      <c r="M96" s="32" t="str">
        <f t="shared" si="38"/>
        <v/>
      </c>
      <c r="N96" s="32" t="str">
        <f t="shared" si="39"/>
        <v/>
      </c>
      <c r="O96" s="35" t="s">
        <v>51</v>
      </c>
      <c r="P96" s="32"/>
      <c r="Q96" s="32"/>
      <c r="R96" s="100" t="str">
        <f t="shared" si="51"/>
        <v/>
      </c>
      <c r="S96" s="100" t="str">
        <f t="shared" si="52"/>
        <v/>
      </c>
      <c r="T96" s="100" t="str">
        <f t="shared" si="53"/>
        <v/>
      </c>
      <c r="U96" s="100" t="str">
        <f t="shared" si="54"/>
        <v/>
      </c>
      <c r="V96" s="100" t="str">
        <f t="shared" si="40"/>
        <v/>
      </c>
      <c r="W96" s="100" t="str">
        <f t="shared" si="55"/>
        <v/>
      </c>
      <c r="X96" s="100" t="str">
        <f t="shared" si="41"/>
        <v/>
      </c>
      <c r="Y96" s="100" t="str">
        <f t="shared" si="42"/>
        <v/>
      </c>
      <c r="Z96" s="100" t="str">
        <f>IF(LEN(P96)&gt;0, DATA_ANALYSIS!E$20*P96+DATA_ANALYSIS!R$20, "")</f>
        <v/>
      </c>
      <c r="AA96" s="100" t="str">
        <f t="shared" si="43"/>
        <v/>
      </c>
      <c r="AB96" s="100" t="str">
        <f t="shared" si="44"/>
        <v/>
      </c>
      <c r="AC96" s="106" t="str">
        <f t="shared" si="45"/>
        <v/>
      </c>
    </row>
    <row r="97" spans="2:29" x14ac:dyDescent="0.2">
      <c r="B97" s="26"/>
      <c r="C97" s="101">
        <f t="shared" si="46"/>
        <v>0</v>
      </c>
      <c r="D97" s="105"/>
      <c r="E97" s="35"/>
      <c r="F97" s="32" t="str">
        <f t="shared" si="47"/>
        <v>N</v>
      </c>
      <c r="G97" s="32" t="str">
        <f t="shared" si="48"/>
        <v>N</v>
      </c>
      <c r="H97" s="32" t="str">
        <f t="shared" si="56"/>
        <v/>
      </c>
      <c r="I97" s="32" t="str">
        <f t="shared" si="36"/>
        <v/>
      </c>
      <c r="J97" s="32" t="str">
        <f t="shared" si="37"/>
        <v/>
      </c>
      <c r="K97" s="32" t="str">
        <f t="shared" si="49"/>
        <v/>
      </c>
      <c r="L97" s="32" t="str">
        <f t="shared" si="50"/>
        <v/>
      </c>
      <c r="M97" s="32" t="str">
        <f t="shared" si="38"/>
        <v/>
      </c>
      <c r="N97" s="32" t="str">
        <f t="shared" si="39"/>
        <v/>
      </c>
      <c r="O97" s="35" t="s">
        <v>51</v>
      </c>
      <c r="P97" s="32"/>
      <c r="Q97" s="32"/>
      <c r="R97" s="100" t="str">
        <f t="shared" si="51"/>
        <v/>
      </c>
      <c r="S97" s="100" t="str">
        <f t="shared" si="52"/>
        <v/>
      </c>
      <c r="T97" s="100" t="str">
        <f t="shared" si="53"/>
        <v/>
      </c>
      <c r="U97" s="100" t="str">
        <f t="shared" si="54"/>
        <v/>
      </c>
      <c r="V97" s="100" t="str">
        <f t="shared" si="40"/>
        <v/>
      </c>
      <c r="W97" s="100" t="str">
        <f t="shared" si="55"/>
        <v/>
      </c>
      <c r="X97" s="100" t="str">
        <f t="shared" si="41"/>
        <v/>
      </c>
      <c r="Y97" s="100" t="str">
        <f t="shared" si="42"/>
        <v/>
      </c>
      <c r="Z97" s="100" t="str">
        <f>IF(LEN(P97)&gt;0, DATA_ANALYSIS!E$20*P97+DATA_ANALYSIS!R$20, "")</f>
        <v/>
      </c>
      <c r="AA97" s="100" t="str">
        <f t="shared" si="43"/>
        <v/>
      </c>
      <c r="AB97" s="100" t="str">
        <f t="shared" si="44"/>
        <v/>
      </c>
      <c r="AC97" s="106" t="str">
        <f t="shared" si="45"/>
        <v/>
      </c>
    </row>
    <row r="98" spans="2:29" x14ac:dyDescent="0.2">
      <c r="B98" s="26"/>
      <c r="C98" s="101">
        <f t="shared" si="46"/>
        <v>0</v>
      </c>
      <c r="D98" s="105"/>
      <c r="E98" s="35"/>
      <c r="F98" s="32" t="str">
        <f t="shared" si="47"/>
        <v>N</v>
      </c>
      <c r="G98" s="32" t="str">
        <f t="shared" si="48"/>
        <v>N</v>
      </c>
      <c r="H98" s="32" t="str">
        <f t="shared" si="56"/>
        <v/>
      </c>
      <c r="I98" s="32" t="str">
        <f t="shared" si="36"/>
        <v/>
      </c>
      <c r="J98" s="32" t="str">
        <f t="shared" si="37"/>
        <v/>
      </c>
      <c r="K98" s="32" t="str">
        <f t="shared" si="49"/>
        <v/>
      </c>
      <c r="L98" s="32" t="str">
        <f t="shared" si="50"/>
        <v/>
      </c>
      <c r="M98" s="32" t="str">
        <f t="shared" si="38"/>
        <v/>
      </c>
      <c r="N98" s="32" t="str">
        <f t="shared" si="39"/>
        <v/>
      </c>
      <c r="O98" s="35" t="s">
        <v>51</v>
      </c>
      <c r="P98" s="32"/>
      <c r="Q98" s="32"/>
      <c r="R98" s="100" t="str">
        <f t="shared" si="51"/>
        <v/>
      </c>
      <c r="S98" s="100" t="str">
        <f t="shared" si="52"/>
        <v/>
      </c>
      <c r="T98" s="100" t="str">
        <f t="shared" si="53"/>
        <v/>
      </c>
      <c r="U98" s="100" t="str">
        <f t="shared" si="54"/>
        <v/>
      </c>
      <c r="V98" s="100" t="str">
        <f t="shared" si="40"/>
        <v/>
      </c>
      <c r="W98" s="100" t="str">
        <f t="shared" si="55"/>
        <v/>
      </c>
      <c r="X98" s="100" t="str">
        <f t="shared" si="41"/>
        <v/>
      </c>
      <c r="Y98" s="100" t="str">
        <f t="shared" si="42"/>
        <v/>
      </c>
      <c r="Z98" s="100" t="str">
        <f>IF(LEN(P98)&gt;0, DATA_ANALYSIS!E$20*P98+DATA_ANALYSIS!R$20, "")</f>
        <v/>
      </c>
      <c r="AA98" s="100" t="str">
        <f t="shared" si="43"/>
        <v/>
      </c>
      <c r="AB98" s="100" t="str">
        <f t="shared" si="44"/>
        <v/>
      </c>
      <c r="AC98" s="106" t="str">
        <f t="shared" si="45"/>
        <v/>
      </c>
    </row>
    <row r="99" spans="2:29" x14ac:dyDescent="0.2">
      <c r="B99" s="26"/>
      <c r="C99" s="101">
        <f t="shared" si="46"/>
        <v>0</v>
      </c>
      <c r="D99" s="105"/>
      <c r="E99" s="35"/>
      <c r="F99" s="32" t="str">
        <f t="shared" si="47"/>
        <v>N</v>
      </c>
      <c r="G99" s="32" t="str">
        <f t="shared" si="48"/>
        <v>N</v>
      </c>
      <c r="H99" s="32" t="str">
        <f t="shared" si="56"/>
        <v/>
      </c>
      <c r="I99" s="32" t="str">
        <f t="shared" si="36"/>
        <v/>
      </c>
      <c r="J99" s="32" t="str">
        <f t="shared" si="37"/>
        <v/>
      </c>
      <c r="K99" s="32" t="str">
        <f t="shared" si="49"/>
        <v/>
      </c>
      <c r="L99" s="32" t="str">
        <f t="shared" si="50"/>
        <v/>
      </c>
      <c r="M99" s="32" t="str">
        <f t="shared" si="38"/>
        <v/>
      </c>
      <c r="N99" s="32" t="str">
        <f t="shared" si="39"/>
        <v/>
      </c>
      <c r="O99" s="35" t="s">
        <v>51</v>
      </c>
      <c r="P99" s="32"/>
      <c r="Q99" s="32"/>
      <c r="R99" s="100" t="str">
        <f t="shared" si="51"/>
        <v/>
      </c>
      <c r="S99" s="100" t="str">
        <f t="shared" si="52"/>
        <v/>
      </c>
      <c r="T99" s="100" t="str">
        <f t="shared" si="53"/>
        <v/>
      </c>
      <c r="U99" s="100" t="str">
        <f t="shared" si="54"/>
        <v/>
      </c>
      <c r="V99" s="100" t="str">
        <f t="shared" si="40"/>
        <v/>
      </c>
      <c r="W99" s="100" t="str">
        <f t="shared" si="55"/>
        <v/>
      </c>
      <c r="X99" s="100" t="str">
        <f t="shared" si="41"/>
        <v/>
      </c>
      <c r="Y99" s="100" t="str">
        <f t="shared" si="42"/>
        <v/>
      </c>
      <c r="Z99" s="100" t="str">
        <f>IF(LEN(P99)&gt;0, DATA_ANALYSIS!E$20*P99+DATA_ANALYSIS!R$20, "")</f>
        <v/>
      </c>
      <c r="AA99" s="100" t="str">
        <f t="shared" si="43"/>
        <v/>
      </c>
      <c r="AB99" s="100" t="str">
        <f t="shared" si="44"/>
        <v/>
      </c>
      <c r="AC99" s="106" t="str">
        <f t="shared" si="45"/>
        <v/>
      </c>
    </row>
    <row r="100" spans="2:29" x14ac:dyDescent="0.2">
      <c r="B100" s="26"/>
      <c r="C100" s="101">
        <f t="shared" si="46"/>
        <v>0</v>
      </c>
      <c r="D100" s="105"/>
      <c r="E100" s="35"/>
      <c r="F100" s="32" t="str">
        <f t="shared" si="47"/>
        <v>N</v>
      </c>
      <c r="G100" s="32" t="str">
        <f t="shared" si="48"/>
        <v>N</v>
      </c>
      <c r="H100" s="32" t="str">
        <f t="shared" si="56"/>
        <v/>
      </c>
      <c r="I100" s="32" t="str">
        <f t="shared" si="36"/>
        <v/>
      </c>
      <c r="J100" s="32" t="str">
        <f t="shared" si="37"/>
        <v/>
      </c>
      <c r="K100" s="32" t="str">
        <f t="shared" si="49"/>
        <v/>
      </c>
      <c r="L100" s="32" t="str">
        <f t="shared" si="50"/>
        <v/>
      </c>
      <c r="M100" s="32" t="str">
        <f t="shared" si="38"/>
        <v/>
      </c>
      <c r="N100" s="32" t="str">
        <f t="shared" si="39"/>
        <v/>
      </c>
      <c r="O100" s="35" t="s">
        <v>51</v>
      </c>
      <c r="P100" s="32"/>
      <c r="Q100" s="32"/>
      <c r="R100" s="100" t="str">
        <f t="shared" si="51"/>
        <v/>
      </c>
      <c r="S100" s="100" t="str">
        <f t="shared" si="52"/>
        <v/>
      </c>
      <c r="T100" s="100" t="str">
        <f t="shared" si="53"/>
        <v/>
      </c>
      <c r="U100" s="100" t="str">
        <f t="shared" si="54"/>
        <v/>
      </c>
      <c r="V100" s="100" t="str">
        <f t="shared" si="40"/>
        <v/>
      </c>
      <c r="W100" s="100" t="str">
        <f t="shared" si="55"/>
        <v/>
      </c>
      <c r="X100" s="100" t="str">
        <f t="shared" si="41"/>
        <v/>
      </c>
      <c r="Y100" s="100" t="str">
        <f t="shared" si="42"/>
        <v/>
      </c>
      <c r="Z100" s="100" t="str">
        <f>IF(LEN(P100)&gt;0, DATA_ANALYSIS!E$20*P100+DATA_ANALYSIS!R$20, "")</f>
        <v/>
      </c>
      <c r="AA100" s="100" t="str">
        <f t="shared" si="43"/>
        <v/>
      </c>
      <c r="AB100" s="100" t="str">
        <f t="shared" si="44"/>
        <v/>
      </c>
      <c r="AC100" s="106" t="str">
        <f t="shared" si="45"/>
        <v/>
      </c>
    </row>
    <row r="101" spans="2:29" x14ac:dyDescent="0.2">
      <c r="B101" s="26"/>
      <c r="C101" s="101">
        <f t="shared" si="46"/>
        <v>0</v>
      </c>
      <c r="D101" s="105"/>
      <c r="E101" s="35"/>
      <c r="F101" s="32" t="str">
        <f t="shared" si="47"/>
        <v>N</v>
      </c>
      <c r="G101" s="32" t="str">
        <f t="shared" si="48"/>
        <v>N</v>
      </c>
      <c r="H101" s="32" t="str">
        <f t="shared" si="56"/>
        <v/>
      </c>
      <c r="I101" s="32" t="str">
        <f t="shared" si="36"/>
        <v/>
      </c>
      <c r="J101" s="32" t="str">
        <f t="shared" si="37"/>
        <v/>
      </c>
      <c r="K101" s="32" t="str">
        <f t="shared" si="49"/>
        <v/>
      </c>
      <c r="L101" s="32" t="str">
        <f t="shared" si="50"/>
        <v/>
      </c>
      <c r="M101" s="32" t="str">
        <f t="shared" si="38"/>
        <v/>
      </c>
      <c r="N101" s="32" t="str">
        <f t="shared" si="39"/>
        <v/>
      </c>
      <c r="O101" s="35" t="s">
        <v>51</v>
      </c>
      <c r="P101" s="32"/>
      <c r="Q101" s="32"/>
      <c r="R101" s="100" t="str">
        <f t="shared" si="51"/>
        <v/>
      </c>
      <c r="S101" s="100" t="str">
        <f t="shared" si="52"/>
        <v/>
      </c>
      <c r="T101" s="100" t="str">
        <f t="shared" si="53"/>
        <v/>
      </c>
      <c r="U101" s="100" t="str">
        <f t="shared" si="54"/>
        <v/>
      </c>
      <c r="V101" s="100" t="str">
        <f t="shared" si="40"/>
        <v/>
      </c>
      <c r="W101" s="100" t="str">
        <f t="shared" si="55"/>
        <v/>
      </c>
      <c r="X101" s="100" t="str">
        <f t="shared" si="41"/>
        <v/>
      </c>
      <c r="Y101" s="100" t="str">
        <f t="shared" si="42"/>
        <v/>
      </c>
      <c r="Z101" s="100" t="str">
        <f>IF(LEN(P101)&gt;0, DATA_ANALYSIS!E$20*P101+DATA_ANALYSIS!R$20, "")</f>
        <v/>
      </c>
      <c r="AA101" s="100" t="str">
        <f t="shared" si="43"/>
        <v/>
      </c>
      <c r="AB101" s="100" t="str">
        <f t="shared" si="44"/>
        <v/>
      </c>
      <c r="AC101" s="106" t="str">
        <f t="shared" si="45"/>
        <v/>
      </c>
    </row>
    <row r="102" spans="2:29" x14ac:dyDescent="0.2">
      <c r="B102" s="26"/>
      <c r="C102" s="101">
        <f t="shared" si="46"/>
        <v>0</v>
      </c>
      <c r="D102" s="105"/>
      <c r="E102" s="35"/>
      <c r="F102" s="32" t="str">
        <f t="shared" si="47"/>
        <v>N</v>
      </c>
      <c r="G102" s="32" t="str">
        <f t="shared" si="48"/>
        <v>N</v>
      </c>
      <c r="H102" s="32" t="str">
        <f t="shared" si="56"/>
        <v/>
      </c>
      <c r="I102" s="32" t="str">
        <f t="shared" si="36"/>
        <v/>
      </c>
      <c r="J102" s="32" t="str">
        <f t="shared" si="37"/>
        <v/>
      </c>
      <c r="K102" s="32" t="str">
        <f t="shared" si="49"/>
        <v/>
      </c>
      <c r="L102" s="32" t="str">
        <f t="shared" si="50"/>
        <v/>
      </c>
      <c r="M102" s="32" t="str">
        <f t="shared" si="38"/>
        <v/>
      </c>
      <c r="N102" s="32" t="str">
        <f t="shared" si="39"/>
        <v/>
      </c>
      <c r="O102" s="35" t="s">
        <v>51</v>
      </c>
      <c r="P102" s="32"/>
      <c r="Q102" s="32"/>
      <c r="R102" s="100" t="str">
        <f t="shared" si="51"/>
        <v/>
      </c>
      <c r="S102" s="100" t="str">
        <f t="shared" si="52"/>
        <v/>
      </c>
      <c r="T102" s="100" t="str">
        <f t="shared" si="53"/>
        <v/>
      </c>
      <c r="U102" s="100" t="str">
        <f t="shared" si="54"/>
        <v/>
      </c>
      <c r="V102" s="100" t="str">
        <f t="shared" si="40"/>
        <v/>
      </c>
      <c r="W102" s="100" t="str">
        <f t="shared" si="55"/>
        <v/>
      </c>
      <c r="X102" s="100" t="str">
        <f t="shared" si="41"/>
        <v/>
      </c>
      <c r="Y102" s="100" t="str">
        <f t="shared" si="42"/>
        <v/>
      </c>
      <c r="Z102" s="100" t="str">
        <f>IF(LEN(P102)&gt;0, DATA_ANALYSIS!E$20*P102+DATA_ANALYSIS!R$20, "")</f>
        <v/>
      </c>
      <c r="AA102" s="100" t="str">
        <f t="shared" si="43"/>
        <v/>
      </c>
      <c r="AB102" s="100" t="str">
        <f t="shared" si="44"/>
        <v/>
      </c>
      <c r="AC102" s="106" t="str">
        <f t="shared" si="45"/>
        <v/>
      </c>
    </row>
    <row r="103" spans="2:29" x14ac:dyDescent="0.2">
      <c r="B103" s="26"/>
      <c r="C103" s="101">
        <f t="shared" si="46"/>
        <v>0</v>
      </c>
      <c r="D103" s="105"/>
      <c r="E103" s="35"/>
      <c r="F103" s="32" t="str">
        <f t="shared" si="47"/>
        <v>N</v>
      </c>
      <c r="G103" s="32" t="str">
        <f t="shared" si="48"/>
        <v>N</v>
      </c>
      <c r="H103" s="32" t="str">
        <f t="shared" si="56"/>
        <v/>
      </c>
      <c r="I103" s="32" t="str">
        <f t="shared" si="36"/>
        <v/>
      </c>
      <c r="J103" s="32" t="str">
        <f t="shared" si="37"/>
        <v/>
      </c>
      <c r="K103" s="32" t="str">
        <f t="shared" si="49"/>
        <v/>
      </c>
      <c r="L103" s="32" t="str">
        <f t="shared" si="50"/>
        <v/>
      </c>
      <c r="M103" s="32" t="str">
        <f t="shared" si="38"/>
        <v/>
      </c>
      <c r="N103" s="32" t="str">
        <f t="shared" si="39"/>
        <v/>
      </c>
      <c r="O103" s="35" t="s">
        <v>51</v>
      </c>
      <c r="P103" s="32"/>
      <c r="Q103" s="32"/>
      <c r="R103" s="100" t="str">
        <f t="shared" si="51"/>
        <v/>
      </c>
      <c r="S103" s="100" t="str">
        <f t="shared" si="52"/>
        <v/>
      </c>
      <c r="T103" s="100" t="str">
        <f t="shared" si="53"/>
        <v/>
      </c>
      <c r="U103" s="100" t="str">
        <f t="shared" si="54"/>
        <v/>
      </c>
      <c r="V103" s="100" t="str">
        <f t="shared" si="40"/>
        <v/>
      </c>
      <c r="W103" s="100" t="str">
        <f t="shared" si="55"/>
        <v/>
      </c>
      <c r="X103" s="100" t="str">
        <f t="shared" si="41"/>
        <v/>
      </c>
      <c r="Y103" s="100" t="str">
        <f t="shared" si="42"/>
        <v/>
      </c>
      <c r="Z103" s="100" t="str">
        <f>IF(LEN(P103)&gt;0, DATA_ANALYSIS!E$20*P103+DATA_ANALYSIS!R$20, "")</f>
        <v/>
      </c>
      <c r="AA103" s="100" t="str">
        <f t="shared" si="43"/>
        <v/>
      </c>
      <c r="AB103" s="100" t="str">
        <f t="shared" si="44"/>
        <v/>
      </c>
      <c r="AC103" s="106" t="str">
        <f t="shared" si="45"/>
        <v/>
      </c>
    </row>
    <row r="104" spans="2:29" x14ac:dyDescent="0.2">
      <c r="B104" s="26"/>
      <c r="C104" s="101">
        <f t="shared" si="46"/>
        <v>0</v>
      </c>
      <c r="D104" s="105"/>
      <c r="E104" s="35"/>
      <c r="F104" s="32" t="str">
        <f t="shared" si="47"/>
        <v>N</v>
      </c>
      <c r="G104" s="32" t="str">
        <f t="shared" si="48"/>
        <v>N</v>
      </c>
      <c r="H104" s="32" t="str">
        <f t="shared" si="56"/>
        <v/>
      </c>
      <c r="I104" s="32" t="str">
        <f t="shared" si="36"/>
        <v/>
      </c>
      <c r="J104" s="32" t="str">
        <f t="shared" si="37"/>
        <v/>
      </c>
      <c r="K104" s="32" t="str">
        <f t="shared" si="49"/>
        <v/>
      </c>
      <c r="L104" s="32" t="str">
        <f t="shared" si="50"/>
        <v/>
      </c>
      <c r="M104" s="32" t="str">
        <f t="shared" si="38"/>
        <v/>
      </c>
      <c r="N104" s="32" t="str">
        <f t="shared" si="39"/>
        <v/>
      </c>
      <c r="O104" s="35" t="s">
        <v>51</v>
      </c>
      <c r="P104" s="32"/>
      <c r="Q104" s="32"/>
      <c r="R104" s="100" t="str">
        <f t="shared" si="51"/>
        <v/>
      </c>
      <c r="S104" s="100" t="str">
        <f t="shared" si="52"/>
        <v/>
      </c>
      <c r="T104" s="100" t="str">
        <f t="shared" si="53"/>
        <v/>
      </c>
      <c r="U104" s="100" t="str">
        <f t="shared" si="54"/>
        <v/>
      </c>
      <c r="V104" s="100" t="str">
        <f t="shared" si="40"/>
        <v/>
      </c>
      <c r="W104" s="100" t="str">
        <f t="shared" si="55"/>
        <v/>
      </c>
      <c r="X104" s="100" t="str">
        <f t="shared" si="41"/>
        <v/>
      </c>
      <c r="Y104" s="100" t="str">
        <f t="shared" si="42"/>
        <v/>
      </c>
      <c r="Z104" s="100" t="str">
        <f>IF(LEN(P104)&gt;0, DATA_ANALYSIS!E$20*P104+DATA_ANALYSIS!R$20, "")</f>
        <v/>
      </c>
      <c r="AA104" s="100" t="str">
        <f t="shared" si="43"/>
        <v/>
      </c>
      <c r="AB104" s="100" t="str">
        <f t="shared" si="44"/>
        <v/>
      </c>
      <c r="AC104" s="106" t="str">
        <f t="shared" si="45"/>
        <v/>
      </c>
    </row>
    <row r="105" spans="2:29" x14ac:dyDescent="0.2">
      <c r="B105" s="26"/>
      <c r="C105" s="101">
        <f t="shared" si="46"/>
        <v>0</v>
      </c>
      <c r="D105" s="105"/>
      <c r="E105" s="35"/>
      <c r="F105" s="32" t="str">
        <f t="shared" si="47"/>
        <v>N</v>
      </c>
      <c r="G105" s="32" t="str">
        <f t="shared" si="48"/>
        <v>N</v>
      </c>
      <c r="H105" s="32" t="str">
        <f t="shared" si="56"/>
        <v/>
      </c>
      <c r="I105" s="32" t="str">
        <f t="shared" si="36"/>
        <v/>
      </c>
      <c r="J105" s="32" t="str">
        <f t="shared" si="37"/>
        <v/>
      </c>
      <c r="K105" s="32" t="str">
        <f t="shared" si="49"/>
        <v/>
      </c>
      <c r="L105" s="32" t="str">
        <f t="shared" si="50"/>
        <v/>
      </c>
      <c r="M105" s="32" t="str">
        <f t="shared" si="38"/>
        <v/>
      </c>
      <c r="N105" s="32" t="str">
        <f t="shared" si="39"/>
        <v/>
      </c>
      <c r="O105" s="35" t="s">
        <v>51</v>
      </c>
      <c r="P105" s="32"/>
      <c r="Q105" s="32"/>
      <c r="R105" s="100" t="str">
        <f t="shared" si="51"/>
        <v/>
      </c>
      <c r="S105" s="100" t="str">
        <f t="shared" si="52"/>
        <v/>
      </c>
      <c r="T105" s="100" t="str">
        <f t="shared" si="53"/>
        <v/>
      </c>
      <c r="U105" s="100" t="str">
        <f t="shared" si="54"/>
        <v/>
      </c>
      <c r="V105" s="100" t="str">
        <f t="shared" si="40"/>
        <v/>
      </c>
      <c r="W105" s="100" t="str">
        <f t="shared" si="55"/>
        <v/>
      </c>
      <c r="X105" s="100" t="str">
        <f t="shared" si="41"/>
        <v/>
      </c>
      <c r="Y105" s="100" t="str">
        <f t="shared" si="42"/>
        <v/>
      </c>
      <c r="Z105" s="100" t="str">
        <f>IF(LEN(P105)&gt;0, DATA_ANALYSIS!E$20*P105+DATA_ANALYSIS!R$20, "")</f>
        <v/>
      </c>
      <c r="AA105" s="100" t="str">
        <f t="shared" si="43"/>
        <v/>
      </c>
      <c r="AB105" s="100" t="str">
        <f t="shared" si="44"/>
        <v/>
      </c>
      <c r="AC105" s="106" t="str">
        <f t="shared" si="45"/>
        <v/>
      </c>
    </row>
    <row r="106" spans="2:29" x14ac:dyDescent="0.2">
      <c r="B106" s="26"/>
      <c r="C106" s="101">
        <f t="shared" si="46"/>
        <v>0</v>
      </c>
      <c r="D106" s="105"/>
      <c r="E106" s="35"/>
      <c r="F106" s="32" t="str">
        <f t="shared" si="47"/>
        <v>N</v>
      </c>
      <c r="G106" s="32" t="str">
        <f t="shared" si="48"/>
        <v>N</v>
      </c>
      <c r="H106" s="32" t="str">
        <f t="shared" si="56"/>
        <v/>
      </c>
      <c r="I106" s="32" t="str">
        <f t="shared" si="36"/>
        <v/>
      </c>
      <c r="J106" s="32" t="str">
        <f t="shared" si="37"/>
        <v/>
      </c>
      <c r="K106" s="32" t="str">
        <f t="shared" si="49"/>
        <v/>
      </c>
      <c r="L106" s="32" t="str">
        <f t="shared" si="50"/>
        <v/>
      </c>
      <c r="M106" s="32" t="str">
        <f t="shared" si="38"/>
        <v/>
      </c>
      <c r="N106" s="32" t="str">
        <f t="shared" si="39"/>
        <v/>
      </c>
      <c r="O106" s="35" t="s">
        <v>51</v>
      </c>
      <c r="P106" s="32"/>
      <c r="Q106" s="32"/>
      <c r="R106" s="100" t="str">
        <f t="shared" si="51"/>
        <v/>
      </c>
      <c r="S106" s="100" t="str">
        <f t="shared" si="52"/>
        <v/>
      </c>
      <c r="T106" s="100" t="str">
        <f t="shared" si="53"/>
        <v/>
      </c>
      <c r="U106" s="100" t="str">
        <f t="shared" si="54"/>
        <v/>
      </c>
      <c r="V106" s="100" t="str">
        <f t="shared" si="40"/>
        <v/>
      </c>
      <c r="W106" s="100" t="str">
        <f t="shared" si="55"/>
        <v/>
      </c>
      <c r="X106" s="100" t="str">
        <f t="shared" si="41"/>
        <v/>
      </c>
      <c r="Y106" s="100" t="str">
        <f t="shared" si="42"/>
        <v/>
      </c>
      <c r="Z106" s="100" t="str">
        <f>IF(LEN(P106)&gt;0, DATA_ANALYSIS!E$20*P106+DATA_ANALYSIS!R$20, "")</f>
        <v/>
      </c>
      <c r="AA106" s="100" t="str">
        <f t="shared" si="43"/>
        <v/>
      </c>
      <c r="AB106" s="100" t="str">
        <f t="shared" si="44"/>
        <v/>
      </c>
      <c r="AC106" s="106" t="str">
        <f t="shared" si="45"/>
        <v/>
      </c>
    </row>
    <row r="107" spans="2:29" x14ac:dyDescent="0.2">
      <c r="B107" s="26"/>
      <c r="C107" s="101">
        <f t="shared" si="46"/>
        <v>0</v>
      </c>
      <c r="D107" s="105"/>
      <c r="E107" s="35"/>
      <c r="F107" s="32" t="str">
        <f t="shared" si="47"/>
        <v>N</v>
      </c>
      <c r="G107" s="32" t="str">
        <f t="shared" si="48"/>
        <v>N</v>
      </c>
      <c r="H107" s="32" t="str">
        <f t="shared" si="56"/>
        <v/>
      </c>
      <c r="I107" s="32" t="str">
        <f t="shared" si="36"/>
        <v/>
      </c>
      <c r="J107" s="32" t="str">
        <f t="shared" si="37"/>
        <v/>
      </c>
      <c r="K107" s="32" t="str">
        <f t="shared" si="49"/>
        <v/>
      </c>
      <c r="L107" s="32" t="str">
        <f t="shared" si="50"/>
        <v/>
      </c>
      <c r="M107" s="32" t="str">
        <f t="shared" si="38"/>
        <v/>
      </c>
      <c r="N107" s="32" t="str">
        <f t="shared" si="39"/>
        <v/>
      </c>
      <c r="O107" s="35" t="s">
        <v>51</v>
      </c>
      <c r="P107" s="32"/>
      <c r="Q107" s="32"/>
      <c r="R107" s="100" t="str">
        <f t="shared" si="51"/>
        <v/>
      </c>
      <c r="S107" s="100" t="str">
        <f t="shared" si="52"/>
        <v/>
      </c>
      <c r="T107" s="100" t="str">
        <f t="shared" si="53"/>
        <v/>
      </c>
      <c r="U107" s="100" t="str">
        <f t="shared" si="54"/>
        <v/>
      </c>
      <c r="V107" s="100" t="str">
        <f t="shared" si="40"/>
        <v/>
      </c>
      <c r="W107" s="100" t="str">
        <f t="shared" si="55"/>
        <v/>
      </c>
      <c r="X107" s="100" t="str">
        <f t="shared" si="41"/>
        <v/>
      </c>
      <c r="Y107" s="100" t="str">
        <f t="shared" si="42"/>
        <v/>
      </c>
      <c r="Z107" s="100" t="str">
        <f>IF(LEN(P107)&gt;0, DATA_ANALYSIS!E$20*P107+DATA_ANALYSIS!R$20, "")</f>
        <v/>
      </c>
      <c r="AA107" s="100" t="str">
        <f t="shared" si="43"/>
        <v/>
      </c>
      <c r="AB107" s="100" t="str">
        <f t="shared" si="44"/>
        <v/>
      </c>
      <c r="AC107" s="106" t="str">
        <f t="shared" si="45"/>
        <v/>
      </c>
    </row>
    <row r="108" spans="2:29" x14ac:dyDescent="0.2">
      <c r="B108" s="26"/>
      <c r="C108" s="101">
        <f t="shared" si="46"/>
        <v>0</v>
      </c>
      <c r="D108" s="105"/>
      <c r="E108" s="35"/>
      <c r="F108" s="32" t="str">
        <f t="shared" si="47"/>
        <v>N</v>
      </c>
      <c r="G108" s="32" t="str">
        <f t="shared" si="48"/>
        <v>N</v>
      </c>
      <c r="H108" s="32" t="str">
        <f t="shared" si="56"/>
        <v/>
      </c>
      <c r="I108" s="32" t="str">
        <f t="shared" si="36"/>
        <v/>
      </c>
      <c r="J108" s="32" t="str">
        <f t="shared" si="37"/>
        <v/>
      </c>
      <c r="K108" s="32" t="str">
        <f t="shared" si="49"/>
        <v/>
      </c>
      <c r="L108" s="32" t="str">
        <f t="shared" si="50"/>
        <v/>
      </c>
      <c r="M108" s="32" t="str">
        <f t="shared" si="38"/>
        <v/>
      </c>
      <c r="N108" s="32" t="str">
        <f t="shared" si="39"/>
        <v/>
      </c>
      <c r="O108" s="35" t="s">
        <v>51</v>
      </c>
      <c r="P108" s="32"/>
      <c r="Q108" s="32"/>
      <c r="R108" s="100" t="str">
        <f t="shared" si="51"/>
        <v/>
      </c>
      <c r="S108" s="100" t="str">
        <f t="shared" si="52"/>
        <v/>
      </c>
      <c r="T108" s="100" t="str">
        <f t="shared" si="53"/>
        <v/>
      </c>
      <c r="U108" s="100" t="str">
        <f t="shared" si="54"/>
        <v/>
      </c>
      <c r="V108" s="100" t="str">
        <f t="shared" si="40"/>
        <v/>
      </c>
      <c r="W108" s="100" t="str">
        <f t="shared" si="55"/>
        <v/>
      </c>
      <c r="X108" s="100" t="str">
        <f t="shared" si="41"/>
        <v/>
      </c>
      <c r="Y108" s="100" t="str">
        <f t="shared" si="42"/>
        <v/>
      </c>
      <c r="Z108" s="100" t="str">
        <f>IF(LEN(P108)&gt;0, DATA_ANALYSIS!E$20*P108+DATA_ANALYSIS!R$20, "")</f>
        <v/>
      </c>
      <c r="AA108" s="100" t="str">
        <f t="shared" si="43"/>
        <v/>
      </c>
      <c r="AB108" s="100" t="str">
        <f t="shared" si="44"/>
        <v/>
      </c>
      <c r="AC108" s="106" t="str">
        <f t="shared" si="45"/>
        <v/>
      </c>
    </row>
    <row r="109" spans="2:29" x14ac:dyDescent="0.2">
      <c r="B109" s="26"/>
      <c r="C109" s="101">
        <f t="shared" si="46"/>
        <v>0</v>
      </c>
      <c r="D109" s="105"/>
      <c r="E109" s="35"/>
      <c r="F109" s="32" t="str">
        <f t="shared" si="47"/>
        <v>N</v>
      </c>
      <c r="G109" s="32" t="str">
        <f t="shared" si="48"/>
        <v>N</v>
      </c>
      <c r="H109" s="32" t="str">
        <f t="shared" si="56"/>
        <v/>
      </c>
      <c r="I109" s="32" t="str">
        <f t="shared" si="36"/>
        <v/>
      </c>
      <c r="J109" s="32" t="str">
        <f t="shared" si="37"/>
        <v/>
      </c>
      <c r="K109" s="32" t="str">
        <f t="shared" si="49"/>
        <v/>
      </c>
      <c r="L109" s="32" t="str">
        <f t="shared" si="50"/>
        <v/>
      </c>
      <c r="M109" s="32" t="str">
        <f t="shared" si="38"/>
        <v/>
      </c>
      <c r="N109" s="32" t="str">
        <f t="shared" si="39"/>
        <v/>
      </c>
      <c r="O109" s="35" t="s">
        <v>51</v>
      </c>
      <c r="P109" s="32"/>
      <c r="Q109" s="32"/>
      <c r="R109" s="100" t="str">
        <f t="shared" si="51"/>
        <v/>
      </c>
      <c r="S109" s="100" t="str">
        <f t="shared" si="52"/>
        <v/>
      </c>
      <c r="T109" s="100" t="str">
        <f t="shared" si="53"/>
        <v/>
      </c>
      <c r="U109" s="100" t="str">
        <f t="shared" si="54"/>
        <v/>
      </c>
      <c r="V109" s="100" t="str">
        <f t="shared" si="40"/>
        <v/>
      </c>
      <c r="W109" s="100" t="str">
        <f t="shared" si="55"/>
        <v/>
      </c>
      <c r="X109" s="100" t="str">
        <f t="shared" si="41"/>
        <v/>
      </c>
      <c r="Y109" s="100" t="str">
        <f t="shared" si="42"/>
        <v/>
      </c>
      <c r="Z109" s="100" t="str">
        <f>IF(LEN(P109)&gt;0, DATA_ANALYSIS!E$20*P109+DATA_ANALYSIS!R$20, "")</f>
        <v/>
      </c>
      <c r="AA109" s="100" t="str">
        <f t="shared" si="43"/>
        <v/>
      </c>
      <c r="AB109" s="100" t="str">
        <f t="shared" si="44"/>
        <v/>
      </c>
      <c r="AC109" s="106" t="str">
        <f t="shared" si="45"/>
        <v/>
      </c>
    </row>
    <row r="110" spans="2:29" x14ac:dyDescent="0.2">
      <c r="B110" s="26"/>
      <c r="C110" s="101">
        <f t="shared" si="46"/>
        <v>0</v>
      </c>
      <c r="D110" s="105"/>
      <c r="E110" s="35"/>
      <c r="F110" s="32" t="str">
        <f t="shared" si="47"/>
        <v>N</v>
      </c>
      <c r="G110" s="32" t="str">
        <f t="shared" si="48"/>
        <v>N</v>
      </c>
      <c r="H110" s="32" t="str">
        <f t="shared" si="56"/>
        <v/>
      </c>
      <c r="I110" s="32" t="str">
        <f t="shared" si="36"/>
        <v/>
      </c>
      <c r="J110" s="32" t="str">
        <f t="shared" si="37"/>
        <v/>
      </c>
      <c r="K110" s="32" t="str">
        <f t="shared" si="49"/>
        <v/>
      </c>
      <c r="L110" s="32" t="str">
        <f t="shared" si="50"/>
        <v/>
      </c>
      <c r="M110" s="32" t="str">
        <f t="shared" si="38"/>
        <v/>
      </c>
      <c r="N110" s="32" t="str">
        <f t="shared" si="39"/>
        <v/>
      </c>
      <c r="O110" s="35" t="s">
        <v>51</v>
      </c>
      <c r="P110" s="32"/>
      <c r="Q110" s="32"/>
      <c r="R110" s="100" t="str">
        <f t="shared" si="51"/>
        <v/>
      </c>
      <c r="S110" s="100" t="str">
        <f t="shared" si="52"/>
        <v/>
      </c>
      <c r="T110" s="100" t="str">
        <f t="shared" si="53"/>
        <v/>
      </c>
      <c r="U110" s="100" t="str">
        <f t="shared" si="54"/>
        <v/>
      </c>
      <c r="V110" s="100" t="str">
        <f t="shared" si="40"/>
        <v/>
      </c>
      <c r="W110" s="100" t="str">
        <f t="shared" si="55"/>
        <v/>
      </c>
      <c r="X110" s="100" t="str">
        <f t="shared" si="41"/>
        <v/>
      </c>
      <c r="Y110" s="100" t="str">
        <f t="shared" si="42"/>
        <v/>
      </c>
      <c r="Z110" s="100" t="str">
        <f>IF(LEN(P110)&gt;0, DATA_ANALYSIS!E$20*P110+DATA_ANALYSIS!R$20, "")</f>
        <v/>
      </c>
      <c r="AA110" s="100" t="str">
        <f t="shared" si="43"/>
        <v/>
      </c>
      <c r="AB110" s="100" t="str">
        <f t="shared" si="44"/>
        <v/>
      </c>
      <c r="AC110" s="106" t="str">
        <f t="shared" si="45"/>
        <v/>
      </c>
    </row>
    <row r="111" spans="2:29" x14ac:dyDescent="0.2">
      <c r="B111" s="26"/>
      <c r="C111" s="101">
        <f t="shared" si="46"/>
        <v>0</v>
      </c>
      <c r="D111" s="105"/>
      <c r="E111" s="35"/>
      <c r="F111" s="32" t="str">
        <f t="shared" si="47"/>
        <v>N</v>
      </c>
      <c r="G111" s="32" t="str">
        <f t="shared" si="48"/>
        <v>N</v>
      </c>
      <c r="H111" s="32" t="str">
        <f t="shared" si="56"/>
        <v/>
      </c>
      <c r="I111" s="32" t="str">
        <f t="shared" si="36"/>
        <v/>
      </c>
      <c r="J111" s="32" t="str">
        <f t="shared" si="37"/>
        <v/>
      </c>
      <c r="K111" s="32" t="str">
        <f t="shared" si="49"/>
        <v/>
      </c>
      <c r="L111" s="32" t="str">
        <f t="shared" si="50"/>
        <v/>
      </c>
      <c r="M111" s="32" t="str">
        <f t="shared" si="38"/>
        <v/>
      </c>
      <c r="N111" s="32" t="str">
        <f t="shared" si="39"/>
        <v/>
      </c>
      <c r="O111" s="35" t="s">
        <v>51</v>
      </c>
      <c r="P111" s="32"/>
      <c r="Q111" s="32"/>
      <c r="R111" s="100" t="str">
        <f t="shared" si="51"/>
        <v/>
      </c>
      <c r="S111" s="100" t="str">
        <f t="shared" si="52"/>
        <v/>
      </c>
      <c r="T111" s="100" t="str">
        <f t="shared" si="53"/>
        <v/>
      </c>
      <c r="U111" s="100" t="str">
        <f t="shared" si="54"/>
        <v/>
      </c>
      <c r="V111" s="100" t="str">
        <f t="shared" si="40"/>
        <v/>
      </c>
      <c r="W111" s="100" t="str">
        <f t="shared" si="55"/>
        <v/>
      </c>
      <c r="X111" s="100" t="str">
        <f t="shared" si="41"/>
        <v/>
      </c>
      <c r="Y111" s="100" t="str">
        <f t="shared" si="42"/>
        <v/>
      </c>
      <c r="Z111" s="100" t="str">
        <f>IF(LEN(P111)&gt;0, DATA_ANALYSIS!E$20*P111+DATA_ANALYSIS!R$20, "")</f>
        <v/>
      </c>
      <c r="AA111" s="100" t="str">
        <f t="shared" si="43"/>
        <v/>
      </c>
      <c r="AB111" s="100" t="str">
        <f t="shared" si="44"/>
        <v/>
      </c>
      <c r="AC111" s="106" t="str">
        <f t="shared" si="45"/>
        <v/>
      </c>
    </row>
    <row r="112" spans="2:29" x14ac:dyDescent="0.2">
      <c r="B112" s="26"/>
      <c r="C112" s="101">
        <f t="shared" si="46"/>
        <v>0</v>
      </c>
      <c r="D112" s="105"/>
      <c r="E112" s="35"/>
      <c r="F112" s="32" t="str">
        <f t="shared" si="47"/>
        <v>N</v>
      </c>
      <c r="G112" s="32" t="str">
        <f t="shared" si="48"/>
        <v>N</v>
      </c>
      <c r="H112" s="32" t="str">
        <f t="shared" si="56"/>
        <v/>
      </c>
      <c r="I112" s="32" t="str">
        <f t="shared" si="36"/>
        <v/>
      </c>
      <c r="J112" s="32" t="str">
        <f t="shared" si="37"/>
        <v/>
      </c>
      <c r="K112" s="32" t="str">
        <f t="shared" si="49"/>
        <v/>
      </c>
      <c r="L112" s="32" t="str">
        <f t="shared" si="50"/>
        <v/>
      </c>
      <c r="M112" s="32" t="str">
        <f t="shared" si="38"/>
        <v/>
      </c>
      <c r="N112" s="32" t="str">
        <f t="shared" si="39"/>
        <v/>
      </c>
      <c r="O112" s="35" t="s">
        <v>51</v>
      </c>
      <c r="P112" s="32"/>
      <c r="Q112" s="32"/>
      <c r="R112" s="100" t="str">
        <f t="shared" si="51"/>
        <v/>
      </c>
      <c r="S112" s="100" t="str">
        <f t="shared" si="52"/>
        <v/>
      </c>
      <c r="T112" s="100" t="str">
        <f t="shared" si="53"/>
        <v/>
      </c>
      <c r="U112" s="100" t="str">
        <f t="shared" si="54"/>
        <v/>
      </c>
      <c r="V112" s="100" t="str">
        <f t="shared" si="40"/>
        <v/>
      </c>
      <c r="W112" s="100" t="str">
        <f t="shared" si="55"/>
        <v/>
      </c>
      <c r="X112" s="100" t="str">
        <f t="shared" si="41"/>
        <v/>
      </c>
      <c r="Y112" s="100" t="str">
        <f t="shared" si="42"/>
        <v/>
      </c>
      <c r="Z112" s="100" t="str">
        <f>IF(LEN(P112)&gt;0, DATA_ANALYSIS!E$20*P112+DATA_ANALYSIS!R$20, "")</f>
        <v/>
      </c>
      <c r="AA112" s="100" t="str">
        <f t="shared" si="43"/>
        <v/>
      </c>
      <c r="AB112" s="100" t="str">
        <f t="shared" si="44"/>
        <v/>
      </c>
      <c r="AC112" s="106" t="str">
        <f t="shared" si="45"/>
        <v/>
      </c>
    </row>
    <row r="113" spans="2:29" x14ac:dyDescent="0.2">
      <c r="B113" s="26"/>
      <c r="C113" s="101">
        <f t="shared" si="46"/>
        <v>0</v>
      </c>
      <c r="D113" s="105"/>
      <c r="E113" s="35"/>
      <c r="F113" s="32" t="str">
        <f t="shared" si="47"/>
        <v>N</v>
      </c>
      <c r="G113" s="32" t="str">
        <f t="shared" si="48"/>
        <v>N</v>
      </c>
      <c r="H113" s="32" t="str">
        <f t="shared" si="56"/>
        <v/>
      </c>
      <c r="I113" s="32" t="str">
        <f t="shared" si="36"/>
        <v/>
      </c>
      <c r="J113" s="32" t="str">
        <f t="shared" si="37"/>
        <v/>
      </c>
      <c r="K113" s="32" t="str">
        <f t="shared" si="49"/>
        <v/>
      </c>
      <c r="L113" s="32" t="str">
        <f t="shared" si="50"/>
        <v/>
      </c>
      <c r="M113" s="32" t="str">
        <f t="shared" si="38"/>
        <v/>
      </c>
      <c r="N113" s="32" t="str">
        <f t="shared" si="39"/>
        <v/>
      </c>
      <c r="O113" s="35" t="s">
        <v>51</v>
      </c>
      <c r="P113" s="32"/>
      <c r="Q113" s="32"/>
      <c r="R113" s="100" t="str">
        <f t="shared" si="51"/>
        <v/>
      </c>
      <c r="S113" s="100" t="str">
        <f t="shared" si="52"/>
        <v/>
      </c>
      <c r="T113" s="100" t="str">
        <f t="shared" si="53"/>
        <v/>
      </c>
      <c r="U113" s="100" t="str">
        <f t="shared" si="54"/>
        <v/>
      </c>
      <c r="V113" s="100" t="str">
        <f t="shared" si="40"/>
        <v/>
      </c>
      <c r="W113" s="100" t="str">
        <f t="shared" si="55"/>
        <v/>
      </c>
      <c r="X113" s="100" t="str">
        <f t="shared" si="41"/>
        <v/>
      </c>
      <c r="Y113" s="100" t="str">
        <f t="shared" si="42"/>
        <v/>
      </c>
      <c r="Z113" s="100" t="str">
        <f>IF(LEN(P113)&gt;0, DATA_ANALYSIS!E$20*P113+DATA_ANALYSIS!R$20, "")</f>
        <v/>
      </c>
      <c r="AA113" s="100" t="str">
        <f t="shared" si="43"/>
        <v/>
      </c>
      <c r="AB113" s="100" t="str">
        <f t="shared" si="44"/>
        <v/>
      </c>
      <c r="AC113" s="106" t="str">
        <f t="shared" si="45"/>
        <v/>
      </c>
    </row>
    <row r="114" spans="2:29" x14ac:dyDescent="0.2">
      <c r="B114" s="26"/>
      <c r="C114" s="101">
        <f t="shared" si="46"/>
        <v>0</v>
      </c>
      <c r="D114" s="105"/>
      <c r="E114" s="35"/>
      <c r="F114" s="32" t="str">
        <f t="shared" si="47"/>
        <v>N</v>
      </c>
      <c r="G114" s="32" t="str">
        <f t="shared" si="48"/>
        <v>N</v>
      </c>
      <c r="H114" s="32" t="str">
        <f t="shared" si="56"/>
        <v/>
      </c>
      <c r="I114" s="32" t="str">
        <f t="shared" si="36"/>
        <v/>
      </c>
      <c r="J114" s="32" t="str">
        <f t="shared" si="37"/>
        <v/>
      </c>
      <c r="K114" s="32" t="str">
        <f t="shared" si="49"/>
        <v/>
      </c>
      <c r="L114" s="32" t="str">
        <f t="shared" si="50"/>
        <v/>
      </c>
      <c r="M114" s="32" t="str">
        <f t="shared" si="38"/>
        <v/>
      </c>
      <c r="N114" s="32" t="str">
        <f t="shared" si="39"/>
        <v/>
      </c>
      <c r="O114" s="35" t="s">
        <v>51</v>
      </c>
      <c r="P114" s="32"/>
      <c r="Q114" s="32"/>
      <c r="R114" s="100" t="str">
        <f t="shared" si="51"/>
        <v/>
      </c>
      <c r="S114" s="100" t="str">
        <f t="shared" si="52"/>
        <v/>
      </c>
      <c r="T114" s="100" t="str">
        <f t="shared" si="53"/>
        <v/>
      </c>
      <c r="U114" s="100" t="str">
        <f t="shared" si="54"/>
        <v/>
      </c>
      <c r="V114" s="100" t="str">
        <f t="shared" si="40"/>
        <v/>
      </c>
      <c r="W114" s="100" t="str">
        <f t="shared" si="55"/>
        <v/>
      </c>
      <c r="X114" s="100" t="str">
        <f t="shared" si="41"/>
        <v/>
      </c>
      <c r="Y114" s="100" t="str">
        <f t="shared" si="42"/>
        <v/>
      </c>
      <c r="Z114" s="100" t="str">
        <f>IF(LEN(P114)&gt;0, DATA_ANALYSIS!E$20*P114+DATA_ANALYSIS!R$20, "")</f>
        <v/>
      </c>
      <c r="AA114" s="100" t="str">
        <f t="shared" si="43"/>
        <v/>
      </c>
      <c r="AB114" s="100" t="str">
        <f t="shared" si="44"/>
        <v/>
      </c>
      <c r="AC114" s="106" t="str">
        <f t="shared" si="45"/>
        <v/>
      </c>
    </row>
    <row r="115" spans="2:29" x14ac:dyDescent="0.2">
      <c r="B115" s="26"/>
      <c r="C115" s="101">
        <f t="shared" si="46"/>
        <v>0</v>
      </c>
      <c r="D115" s="105"/>
      <c r="E115" s="35"/>
      <c r="F115" s="32" t="str">
        <f t="shared" si="47"/>
        <v>N</v>
      </c>
      <c r="G115" s="32" t="str">
        <f t="shared" si="48"/>
        <v>N</v>
      </c>
      <c r="H115" s="32" t="str">
        <f t="shared" si="56"/>
        <v/>
      </c>
      <c r="I115" s="32" t="str">
        <f t="shared" si="36"/>
        <v/>
      </c>
      <c r="J115" s="32" t="str">
        <f t="shared" si="37"/>
        <v/>
      </c>
      <c r="K115" s="32" t="str">
        <f t="shared" si="49"/>
        <v/>
      </c>
      <c r="L115" s="32" t="str">
        <f t="shared" si="50"/>
        <v/>
      </c>
      <c r="M115" s="32" t="str">
        <f t="shared" si="38"/>
        <v/>
      </c>
      <c r="N115" s="32" t="str">
        <f t="shared" si="39"/>
        <v/>
      </c>
      <c r="O115" s="35" t="s">
        <v>51</v>
      </c>
      <c r="P115" s="32"/>
      <c r="Q115" s="32"/>
      <c r="R115" s="100" t="str">
        <f t="shared" si="51"/>
        <v/>
      </c>
      <c r="S115" s="100" t="str">
        <f t="shared" si="52"/>
        <v/>
      </c>
      <c r="T115" s="100" t="str">
        <f t="shared" si="53"/>
        <v/>
      </c>
      <c r="U115" s="100" t="str">
        <f t="shared" si="54"/>
        <v/>
      </c>
      <c r="V115" s="100" t="str">
        <f t="shared" si="40"/>
        <v/>
      </c>
      <c r="W115" s="100" t="str">
        <f t="shared" si="55"/>
        <v/>
      </c>
      <c r="X115" s="100" t="str">
        <f t="shared" si="41"/>
        <v/>
      </c>
      <c r="Y115" s="100" t="str">
        <f t="shared" si="42"/>
        <v/>
      </c>
      <c r="Z115" s="100" t="str">
        <f>IF(LEN(P115)&gt;0, DATA_ANALYSIS!E$20*P115+DATA_ANALYSIS!R$20, "")</f>
        <v/>
      </c>
      <c r="AA115" s="100" t="str">
        <f t="shared" si="43"/>
        <v/>
      </c>
      <c r="AB115" s="100" t="str">
        <f t="shared" si="44"/>
        <v/>
      </c>
      <c r="AC115" s="106" t="str">
        <f t="shared" si="45"/>
        <v/>
      </c>
    </row>
    <row r="116" spans="2:29" x14ac:dyDescent="0.2">
      <c r="B116" s="26"/>
      <c r="C116" s="101">
        <f t="shared" si="46"/>
        <v>0</v>
      </c>
      <c r="D116" s="105"/>
      <c r="E116" s="35"/>
      <c r="F116" s="32" t="str">
        <f t="shared" si="47"/>
        <v>N</v>
      </c>
      <c r="G116" s="32" t="str">
        <f t="shared" si="48"/>
        <v>N</v>
      </c>
      <c r="H116" s="32" t="str">
        <f t="shared" si="56"/>
        <v/>
      </c>
      <c r="I116" s="32" t="str">
        <f t="shared" si="36"/>
        <v/>
      </c>
      <c r="J116" s="32" t="str">
        <f t="shared" si="37"/>
        <v/>
      </c>
      <c r="K116" s="32" t="str">
        <f t="shared" si="49"/>
        <v/>
      </c>
      <c r="L116" s="32" t="str">
        <f t="shared" si="50"/>
        <v/>
      </c>
      <c r="M116" s="32" t="str">
        <f t="shared" si="38"/>
        <v/>
      </c>
      <c r="N116" s="32" t="str">
        <f t="shared" si="39"/>
        <v/>
      </c>
      <c r="O116" s="35" t="s">
        <v>51</v>
      </c>
      <c r="P116" s="32"/>
      <c r="Q116" s="32"/>
      <c r="R116" s="100" t="str">
        <f t="shared" si="51"/>
        <v/>
      </c>
      <c r="S116" s="100" t="str">
        <f t="shared" si="52"/>
        <v/>
      </c>
      <c r="T116" s="100" t="str">
        <f t="shared" si="53"/>
        <v/>
      </c>
      <c r="U116" s="100" t="str">
        <f t="shared" si="54"/>
        <v/>
      </c>
      <c r="V116" s="100" t="str">
        <f t="shared" si="40"/>
        <v/>
      </c>
      <c r="W116" s="100" t="str">
        <f t="shared" si="55"/>
        <v/>
      </c>
      <c r="X116" s="100" t="str">
        <f t="shared" si="41"/>
        <v/>
      </c>
      <c r="Y116" s="100" t="str">
        <f t="shared" si="42"/>
        <v/>
      </c>
      <c r="Z116" s="100" t="str">
        <f>IF(LEN(P116)&gt;0, DATA_ANALYSIS!E$20*P116+DATA_ANALYSIS!R$20, "")</f>
        <v/>
      </c>
      <c r="AA116" s="100" t="str">
        <f t="shared" si="43"/>
        <v/>
      </c>
      <c r="AB116" s="100" t="str">
        <f t="shared" si="44"/>
        <v/>
      </c>
      <c r="AC116" s="106" t="str">
        <f t="shared" si="45"/>
        <v/>
      </c>
    </row>
    <row r="117" spans="2:29" x14ac:dyDescent="0.2">
      <c r="B117" s="26"/>
      <c r="C117" s="101">
        <f t="shared" si="46"/>
        <v>0</v>
      </c>
      <c r="D117" s="105"/>
      <c r="E117" s="35"/>
      <c r="F117" s="32" t="str">
        <f t="shared" si="47"/>
        <v>N</v>
      </c>
      <c r="G117" s="32" t="str">
        <f t="shared" si="48"/>
        <v>N</v>
      </c>
      <c r="H117" s="32" t="str">
        <f t="shared" si="56"/>
        <v/>
      </c>
      <c r="I117" s="32" t="str">
        <f t="shared" si="36"/>
        <v/>
      </c>
      <c r="J117" s="32" t="str">
        <f t="shared" si="37"/>
        <v/>
      </c>
      <c r="K117" s="32" t="str">
        <f t="shared" si="49"/>
        <v/>
      </c>
      <c r="L117" s="32" t="str">
        <f t="shared" si="50"/>
        <v/>
      </c>
      <c r="M117" s="32" t="str">
        <f t="shared" si="38"/>
        <v/>
      </c>
      <c r="N117" s="32" t="str">
        <f t="shared" si="39"/>
        <v/>
      </c>
      <c r="O117" s="35" t="s">
        <v>51</v>
      </c>
      <c r="P117" s="32"/>
      <c r="Q117" s="32"/>
      <c r="R117" s="100" t="str">
        <f t="shared" si="51"/>
        <v/>
      </c>
      <c r="S117" s="100" t="str">
        <f t="shared" si="52"/>
        <v/>
      </c>
      <c r="T117" s="100" t="str">
        <f t="shared" si="53"/>
        <v/>
      </c>
      <c r="U117" s="100" t="str">
        <f t="shared" si="54"/>
        <v/>
      </c>
      <c r="V117" s="100" t="str">
        <f t="shared" si="40"/>
        <v/>
      </c>
      <c r="W117" s="100" t="str">
        <f t="shared" si="55"/>
        <v/>
      </c>
      <c r="X117" s="100" t="str">
        <f t="shared" si="41"/>
        <v/>
      </c>
      <c r="Y117" s="100" t="str">
        <f t="shared" si="42"/>
        <v/>
      </c>
      <c r="Z117" s="100" t="str">
        <f>IF(LEN(P117)&gt;0, DATA_ANALYSIS!E$20*P117+DATA_ANALYSIS!R$20, "")</f>
        <v/>
      </c>
      <c r="AA117" s="100" t="str">
        <f t="shared" si="43"/>
        <v/>
      </c>
      <c r="AB117" s="100" t="str">
        <f t="shared" si="44"/>
        <v/>
      </c>
      <c r="AC117" s="106" t="str">
        <f t="shared" si="45"/>
        <v/>
      </c>
    </row>
    <row r="118" spans="2:29" x14ac:dyDescent="0.2">
      <c r="B118" s="26"/>
      <c r="C118" s="101">
        <f t="shared" si="46"/>
        <v>0</v>
      </c>
      <c r="D118" s="105"/>
      <c r="E118" s="35"/>
      <c r="F118" s="32" t="str">
        <f t="shared" si="47"/>
        <v>N</v>
      </c>
      <c r="G118" s="32" t="str">
        <f t="shared" si="48"/>
        <v>N</v>
      </c>
      <c r="H118" s="32" t="str">
        <f t="shared" si="56"/>
        <v/>
      </c>
      <c r="I118" s="32" t="str">
        <f t="shared" si="36"/>
        <v/>
      </c>
      <c r="J118" s="32" t="str">
        <f t="shared" si="37"/>
        <v/>
      </c>
      <c r="K118" s="32" t="str">
        <f t="shared" si="49"/>
        <v/>
      </c>
      <c r="L118" s="32" t="str">
        <f t="shared" si="50"/>
        <v/>
      </c>
      <c r="M118" s="32" t="str">
        <f t="shared" si="38"/>
        <v/>
      </c>
      <c r="N118" s="32" t="str">
        <f t="shared" si="39"/>
        <v/>
      </c>
      <c r="O118" s="35" t="s">
        <v>51</v>
      </c>
      <c r="P118" s="32"/>
      <c r="Q118" s="32"/>
      <c r="R118" s="100" t="str">
        <f t="shared" si="51"/>
        <v/>
      </c>
      <c r="S118" s="100" t="str">
        <f t="shared" si="52"/>
        <v/>
      </c>
      <c r="T118" s="100" t="str">
        <f t="shared" si="53"/>
        <v/>
      </c>
      <c r="U118" s="100" t="str">
        <f t="shared" si="54"/>
        <v/>
      </c>
      <c r="V118" s="100" t="str">
        <f t="shared" si="40"/>
        <v/>
      </c>
      <c r="W118" s="100" t="str">
        <f t="shared" si="55"/>
        <v/>
      </c>
      <c r="X118" s="100" t="str">
        <f t="shared" si="41"/>
        <v/>
      </c>
      <c r="Y118" s="100" t="str">
        <f t="shared" si="42"/>
        <v/>
      </c>
      <c r="Z118" s="100" t="str">
        <f>IF(LEN(P118)&gt;0, DATA_ANALYSIS!E$20*P118+DATA_ANALYSIS!R$20, "")</f>
        <v/>
      </c>
      <c r="AA118" s="100" t="str">
        <f t="shared" si="43"/>
        <v/>
      </c>
      <c r="AB118" s="100" t="str">
        <f t="shared" si="44"/>
        <v/>
      </c>
      <c r="AC118" s="106" t="str">
        <f t="shared" si="45"/>
        <v/>
      </c>
    </row>
    <row r="119" spans="2:29" x14ac:dyDescent="0.2">
      <c r="B119" s="26"/>
      <c r="C119" s="101">
        <f t="shared" si="46"/>
        <v>0</v>
      </c>
      <c r="D119" s="105"/>
      <c r="E119" s="35"/>
      <c r="F119" s="32" t="str">
        <f t="shared" si="47"/>
        <v>N</v>
      </c>
      <c r="G119" s="32" t="str">
        <f t="shared" si="48"/>
        <v>N</v>
      </c>
      <c r="H119" s="32" t="str">
        <f t="shared" si="56"/>
        <v/>
      </c>
      <c r="I119" s="32" t="str">
        <f t="shared" si="36"/>
        <v/>
      </c>
      <c r="J119" s="32" t="str">
        <f t="shared" si="37"/>
        <v/>
      </c>
      <c r="K119" s="32" t="str">
        <f t="shared" si="49"/>
        <v/>
      </c>
      <c r="L119" s="32" t="str">
        <f t="shared" si="50"/>
        <v/>
      </c>
      <c r="M119" s="32" t="str">
        <f t="shared" si="38"/>
        <v/>
      </c>
      <c r="N119" s="32" t="str">
        <f t="shared" si="39"/>
        <v/>
      </c>
      <c r="O119" s="35" t="s">
        <v>51</v>
      </c>
      <c r="P119" s="32"/>
      <c r="Q119" s="32"/>
      <c r="R119" s="100" t="str">
        <f t="shared" si="51"/>
        <v/>
      </c>
      <c r="S119" s="100" t="str">
        <f t="shared" si="52"/>
        <v/>
      </c>
      <c r="T119" s="100" t="str">
        <f t="shared" si="53"/>
        <v/>
      </c>
      <c r="U119" s="100" t="str">
        <f t="shared" si="54"/>
        <v/>
      </c>
      <c r="V119" s="100" t="str">
        <f t="shared" si="40"/>
        <v/>
      </c>
      <c r="W119" s="100" t="str">
        <f t="shared" si="55"/>
        <v/>
      </c>
      <c r="X119" s="100" t="str">
        <f t="shared" si="41"/>
        <v/>
      </c>
      <c r="Y119" s="100" t="str">
        <f t="shared" si="42"/>
        <v/>
      </c>
      <c r="Z119" s="100" t="str">
        <f>IF(LEN(P119)&gt;0, DATA_ANALYSIS!E$20*P119+DATA_ANALYSIS!R$20, "")</f>
        <v/>
      </c>
      <c r="AA119" s="100" t="str">
        <f t="shared" si="43"/>
        <v/>
      </c>
      <c r="AB119" s="100" t="str">
        <f t="shared" si="44"/>
        <v/>
      </c>
      <c r="AC119" s="106" t="str">
        <f t="shared" si="45"/>
        <v/>
      </c>
    </row>
    <row r="120" spans="2:29" x14ac:dyDescent="0.2">
      <c r="B120" s="26"/>
      <c r="C120" s="101">
        <f t="shared" si="46"/>
        <v>0</v>
      </c>
      <c r="D120" s="105"/>
      <c r="E120" s="35"/>
      <c r="F120" s="32" t="str">
        <f t="shared" si="47"/>
        <v>N</v>
      </c>
      <c r="G120" s="32" t="str">
        <f t="shared" si="48"/>
        <v>N</v>
      </c>
      <c r="H120" s="32" t="str">
        <f t="shared" si="56"/>
        <v/>
      </c>
      <c r="I120" s="32" t="str">
        <f t="shared" si="36"/>
        <v/>
      </c>
      <c r="J120" s="32" t="str">
        <f t="shared" si="37"/>
        <v/>
      </c>
      <c r="K120" s="32" t="str">
        <f t="shared" si="49"/>
        <v/>
      </c>
      <c r="L120" s="32" t="str">
        <f t="shared" si="50"/>
        <v/>
      </c>
      <c r="M120" s="32" t="str">
        <f t="shared" si="38"/>
        <v/>
      </c>
      <c r="N120" s="32" t="str">
        <f t="shared" si="39"/>
        <v/>
      </c>
      <c r="O120" s="35" t="s">
        <v>51</v>
      </c>
      <c r="P120" s="32"/>
      <c r="Q120" s="32"/>
      <c r="R120" s="100" t="str">
        <f t="shared" si="51"/>
        <v/>
      </c>
      <c r="S120" s="100" t="str">
        <f t="shared" si="52"/>
        <v/>
      </c>
      <c r="T120" s="100" t="str">
        <f t="shared" si="53"/>
        <v/>
      </c>
      <c r="U120" s="100" t="str">
        <f t="shared" si="54"/>
        <v/>
      </c>
      <c r="V120" s="100" t="str">
        <f t="shared" si="40"/>
        <v/>
      </c>
      <c r="W120" s="100" t="str">
        <f t="shared" si="55"/>
        <v/>
      </c>
      <c r="X120" s="100" t="str">
        <f t="shared" si="41"/>
        <v/>
      </c>
      <c r="Y120" s="100" t="str">
        <f t="shared" si="42"/>
        <v/>
      </c>
      <c r="Z120" s="100" t="str">
        <f>IF(LEN(P120)&gt;0, DATA_ANALYSIS!E$20*P120+DATA_ANALYSIS!R$20, "")</f>
        <v/>
      </c>
      <c r="AA120" s="100" t="str">
        <f t="shared" si="43"/>
        <v/>
      </c>
      <c r="AB120" s="100" t="str">
        <f t="shared" si="44"/>
        <v/>
      </c>
      <c r="AC120" s="106" t="str">
        <f t="shared" si="45"/>
        <v/>
      </c>
    </row>
    <row r="121" spans="2:29" x14ac:dyDescent="0.2">
      <c r="B121" s="26"/>
      <c r="C121" s="101">
        <f t="shared" si="46"/>
        <v>0</v>
      </c>
      <c r="D121" s="105"/>
      <c r="E121" s="35"/>
      <c r="F121" s="32" t="str">
        <f t="shared" si="47"/>
        <v>N</v>
      </c>
      <c r="G121" s="32" t="str">
        <f t="shared" si="48"/>
        <v>N</v>
      </c>
      <c r="H121" s="32" t="str">
        <f t="shared" si="56"/>
        <v/>
      </c>
      <c r="I121" s="32" t="str">
        <f t="shared" si="36"/>
        <v/>
      </c>
      <c r="J121" s="32" t="str">
        <f t="shared" si="37"/>
        <v/>
      </c>
      <c r="K121" s="32" t="str">
        <f t="shared" si="49"/>
        <v/>
      </c>
      <c r="L121" s="32" t="str">
        <f t="shared" si="50"/>
        <v/>
      </c>
      <c r="M121" s="32" t="str">
        <f t="shared" si="38"/>
        <v/>
      </c>
      <c r="N121" s="32" t="str">
        <f t="shared" si="39"/>
        <v/>
      </c>
      <c r="O121" s="35" t="s">
        <v>51</v>
      </c>
      <c r="P121" s="32"/>
      <c r="Q121" s="32"/>
      <c r="R121" s="100" t="str">
        <f t="shared" si="51"/>
        <v/>
      </c>
      <c r="S121" s="100" t="str">
        <f t="shared" si="52"/>
        <v/>
      </c>
      <c r="T121" s="100" t="str">
        <f t="shared" si="53"/>
        <v/>
      </c>
      <c r="U121" s="100" t="str">
        <f t="shared" si="54"/>
        <v/>
      </c>
      <c r="V121" s="100" t="str">
        <f t="shared" si="40"/>
        <v/>
      </c>
      <c r="W121" s="100" t="str">
        <f t="shared" si="55"/>
        <v/>
      </c>
      <c r="X121" s="100" t="str">
        <f t="shared" si="41"/>
        <v/>
      </c>
      <c r="Y121" s="100" t="str">
        <f t="shared" si="42"/>
        <v/>
      </c>
      <c r="Z121" s="100" t="str">
        <f>IF(LEN(P121)&gt;0, DATA_ANALYSIS!E$20*P121+DATA_ANALYSIS!R$20, "")</f>
        <v/>
      </c>
      <c r="AA121" s="100" t="str">
        <f t="shared" si="43"/>
        <v/>
      </c>
      <c r="AB121" s="100" t="str">
        <f t="shared" si="44"/>
        <v/>
      </c>
      <c r="AC121" s="106" t="str">
        <f t="shared" si="45"/>
        <v/>
      </c>
    </row>
    <row r="122" spans="2:29" x14ac:dyDescent="0.2">
      <c r="B122" s="26"/>
      <c r="C122" s="101">
        <f t="shared" si="46"/>
        <v>0</v>
      </c>
      <c r="D122" s="105"/>
      <c r="E122" s="35"/>
      <c r="F122" s="32" t="str">
        <f t="shared" si="47"/>
        <v>N</v>
      </c>
      <c r="G122" s="32" t="str">
        <f t="shared" si="48"/>
        <v>N</v>
      </c>
      <c r="H122" s="32" t="str">
        <f t="shared" si="56"/>
        <v/>
      </c>
      <c r="I122" s="32" t="str">
        <f t="shared" si="36"/>
        <v/>
      </c>
      <c r="J122" s="32" t="str">
        <f t="shared" si="37"/>
        <v/>
      </c>
      <c r="K122" s="32" t="str">
        <f t="shared" si="49"/>
        <v/>
      </c>
      <c r="L122" s="32" t="str">
        <f t="shared" si="50"/>
        <v/>
      </c>
      <c r="M122" s="32" t="str">
        <f t="shared" si="38"/>
        <v/>
      </c>
      <c r="N122" s="32" t="str">
        <f t="shared" si="39"/>
        <v/>
      </c>
      <c r="O122" s="35" t="s">
        <v>51</v>
      </c>
      <c r="P122" s="32"/>
      <c r="Q122" s="32"/>
      <c r="R122" s="100" t="str">
        <f t="shared" si="51"/>
        <v/>
      </c>
      <c r="S122" s="100" t="str">
        <f t="shared" si="52"/>
        <v/>
      </c>
      <c r="T122" s="100" t="str">
        <f t="shared" si="53"/>
        <v/>
      </c>
      <c r="U122" s="100" t="str">
        <f t="shared" si="54"/>
        <v/>
      </c>
      <c r="V122" s="100" t="str">
        <f t="shared" si="40"/>
        <v/>
      </c>
      <c r="W122" s="100" t="str">
        <f t="shared" si="55"/>
        <v/>
      </c>
      <c r="X122" s="100" t="str">
        <f t="shared" si="41"/>
        <v/>
      </c>
      <c r="Y122" s="100" t="str">
        <f t="shared" si="42"/>
        <v/>
      </c>
      <c r="Z122" s="100" t="str">
        <f>IF(LEN(P122)&gt;0, DATA_ANALYSIS!E$20*P122+DATA_ANALYSIS!R$20, "")</f>
        <v/>
      </c>
      <c r="AA122" s="100" t="str">
        <f t="shared" si="43"/>
        <v/>
      </c>
      <c r="AB122" s="100" t="str">
        <f t="shared" si="44"/>
        <v/>
      </c>
      <c r="AC122" s="106" t="str">
        <f t="shared" si="45"/>
        <v/>
      </c>
    </row>
    <row r="123" spans="2:29" x14ac:dyDescent="0.2">
      <c r="B123" s="26"/>
      <c r="C123" s="101">
        <f t="shared" si="46"/>
        <v>0</v>
      </c>
      <c r="D123" s="105"/>
      <c r="E123" s="35"/>
      <c r="F123" s="32" t="str">
        <f t="shared" si="47"/>
        <v>N</v>
      </c>
      <c r="G123" s="32" t="str">
        <f t="shared" si="48"/>
        <v>N</v>
      </c>
      <c r="H123" s="32" t="str">
        <f t="shared" si="56"/>
        <v/>
      </c>
      <c r="I123" s="32" t="str">
        <f t="shared" si="36"/>
        <v/>
      </c>
      <c r="J123" s="32" t="str">
        <f t="shared" si="37"/>
        <v/>
      </c>
      <c r="K123" s="32" t="str">
        <f t="shared" si="49"/>
        <v/>
      </c>
      <c r="L123" s="32" t="str">
        <f t="shared" si="50"/>
        <v/>
      </c>
      <c r="M123" s="32" t="str">
        <f t="shared" si="38"/>
        <v/>
      </c>
      <c r="N123" s="32" t="str">
        <f t="shared" si="39"/>
        <v/>
      </c>
      <c r="O123" s="35" t="s">
        <v>51</v>
      </c>
      <c r="P123" s="32"/>
      <c r="Q123" s="32"/>
      <c r="R123" s="100" t="str">
        <f t="shared" si="51"/>
        <v/>
      </c>
      <c r="S123" s="100" t="str">
        <f t="shared" si="52"/>
        <v/>
      </c>
      <c r="T123" s="100" t="str">
        <f t="shared" si="53"/>
        <v/>
      </c>
      <c r="U123" s="100" t="str">
        <f t="shared" si="54"/>
        <v/>
      </c>
      <c r="V123" s="100" t="str">
        <f t="shared" si="40"/>
        <v/>
      </c>
      <c r="W123" s="100" t="str">
        <f t="shared" si="55"/>
        <v/>
      </c>
      <c r="X123" s="100" t="str">
        <f t="shared" si="41"/>
        <v/>
      </c>
      <c r="Y123" s="100" t="str">
        <f t="shared" si="42"/>
        <v/>
      </c>
      <c r="Z123" s="100" t="str">
        <f>IF(LEN(P123)&gt;0, DATA_ANALYSIS!E$20*P123+DATA_ANALYSIS!R$20, "")</f>
        <v/>
      </c>
      <c r="AA123" s="100" t="str">
        <f t="shared" si="43"/>
        <v/>
      </c>
      <c r="AB123" s="100" t="str">
        <f t="shared" si="44"/>
        <v/>
      </c>
      <c r="AC123" s="106" t="str">
        <f t="shared" si="45"/>
        <v/>
      </c>
    </row>
    <row r="124" spans="2:29" x14ac:dyDescent="0.2">
      <c r="B124" s="26"/>
      <c r="C124" s="101">
        <f t="shared" si="46"/>
        <v>0</v>
      </c>
      <c r="D124" s="105"/>
      <c r="E124" s="35"/>
      <c r="F124" s="32" t="str">
        <f t="shared" si="47"/>
        <v>N</v>
      </c>
      <c r="G124" s="32" t="str">
        <f t="shared" si="48"/>
        <v>N</v>
      </c>
      <c r="H124" s="32" t="str">
        <f t="shared" si="56"/>
        <v/>
      </c>
      <c r="I124" s="32" t="str">
        <f t="shared" si="36"/>
        <v/>
      </c>
      <c r="J124" s="32" t="str">
        <f t="shared" si="37"/>
        <v/>
      </c>
      <c r="K124" s="32" t="str">
        <f t="shared" si="49"/>
        <v/>
      </c>
      <c r="L124" s="32" t="str">
        <f t="shared" si="50"/>
        <v/>
      </c>
      <c r="M124" s="32" t="str">
        <f t="shared" si="38"/>
        <v/>
      </c>
      <c r="N124" s="32" t="str">
        <f t="shared" si="39"/>
        <v/>
      </c>
      <c r="O124" s="35" t="s">
        <v>51</v>
      </c>
      <c r="P124" s="32"/>
      <c r="Q124" s="32"/>
      <c r="R124" s="100" t="str">
        <f t="shared" si="51"/>
        <v/>
      </c>
      <c r="S124" s="100" t="str">
        <f t="shared" si="52"/>
        <v/>
      </c>
      <c r="T124" s="100" t="str">
        <f t="shared" si="53"/>
        <v/>
      </c>
      <c r="U124" s="100" t="str">
        <f t="shared" si="54"/>
        <v/>
      </c>
      <c r="V124" s="100" t="str">
        <f t="shared" si="40"/>
        <v/>
      </c>
      <c r="W124" s="100" t="str">
        <f t="shared" si="55"/>
        <v/>
      </c>
      <c r="X124" s="100" t="str">
        <f t="shared" si="41"/>
        <v/>
      </c>
      <c r="Y124" s="100" t="str">
        <f t="shared" si="42"/>
        <v/>
      </c>
      <c r="Z124" s="100" t="str">
        <f>IF(LEN(P124)&gt;0, DATA_ANALYSIS!E$20*P124+DATA_ANALYSIS!R$20, "")</f>
        <v/>
      </c>
      <c r="AA124" s="100" t="str">
        <f t="shared" si="43"/>
        <v/>
      </c>
      <c r="AB124" s="100" t="str">
        <f t="shared" si="44"/>
        <v/>
      </c>
      <c r="AC124" s="106" t="str">
        <f t="shared" si="45"/>
        <v/>
      </c>
    </row>
    <row r="125" spans="2:29" x14ac:dyDescent="0.2">
      <c r="B125" s="26"/>
      <c r="C125" s="101">
        <f t="shared" si="46"/>
        <v>0</v>
      </c>
      <c r="D125" s="105"/>
      <c r="E125" s="35"/>
      <c r="F125" s="32" t="str">
        <f t="shared" si="47"/>
        <v>N</v>
      </c>
      <c r="G125" s="32" t="str">
        <f t="shared" si="48"/>
        <v>N</v>
      </c>
      <c r="H125" s="32" t="str">
        <f t="shared" si="56"/>
        <v/>
      </c>
      <c r="I125" s="32" t="str">
        <f t="shared" si="36"/>
        <v/>
      </c>
      <c r="J125" s="32" t="str">
        <f t="shared" si="37"/>
        <v/>
      </c>
      <c r="K125" s="32" t="str">
        <f t="shared" si="49"/>
        <v/>
      </c>
      <c r="L125" s="32" t="str">
        <f t="shared" si="50"/>
        <v/>
      </c>
      <c r="M125" s="32" t="str">
        <f t="shared" si="38"/>
        <v/>
      </c>
      <c r="N125" s="32" t="str">
        <f t="shared" si="39"/>
        <v/>
      </c>
      <c r="O125" s="35" t="s">
        <v>51</v>
      </c>
      <c r="P125" s="32"/>
      <c r="Q125" s="32"/>
      <c r="R125" s="100" t="str">
        <f t="shared" si="51"/>
        <v/>
      </c>
      <c r="S125" s="100" t="str">
        <f t="shared" si="52"/>
        <v/>
      </c>
      <c r="T125" s="100" t="str">
        <f t="shared" si="53"/>
        <v/>
      </c>
      <c r="U125" s="100" t="str">
        <f t="shared" si="54"/>
        <v/>
      </c>
      <c r="V125" s="100" t="str">
        <f t="shared" si="40"/>
        <v/>
      </c>
      <c r="W125" s="100" t="str">
        <f t="shared" si="55"/>
        <v/>
      </c>
      <c r="X125" s="100" t="str">
        <f t="shared" si="41"/>
        <v/>
      </c>
      <c r="Y125" s="100" t="str">
        <f t="shared" si="42"/>
        <v/>
      </c>
      <c r="Z125" s="100" t="str">
        <f>IF(LEN(P125)&gt;0, DATA_ANALYSIS!E$20*P125+DATA_ANALYSIS!R$20, "")</f>
        <v/>
      </c>
      <c r="AA125" s="100" t="str">
        <f t="shared" si="43"/>
        <v/>
      </c>
      <c r="AB125" s="100" t="str">
        <f t="shared" si="44"/>
        <v/>
      </c>
      <c r="AC125" s="106" t="str">
        <f t="shared" si="45"/>
        <v/>
      </c>
    </row>
    <row r="126" spans="2:29" x14ac:dyDescent="0.2">
      <c r="B126" s="26"/>
      <c r="C126" s="101">
        <f t="shared" si="46"/>
        <v>0</v>
      </c>
      <c r="D126" s="105"/>
      <c r="E126" s="35"/>
      <c r="F126" s="32" t="str">
        <f t="shared" si="47"/>
        <v>N</v>
      </c>
      <c r="G126" s="32" t="str">
        <f t="shared" si="48"/>
        <v>N</v>
      </c>
      <c r="H126" s="32" t="str">
        <f t="shared" si="56"/>
        <v/>
      </c>
      <c r="I126" s="32" t="str">
        <f t="shared" si="36"/>
        <v/>
      </c>
      <c r="J126" s="32" t="str">
        <f t="shared" si="37"/>
        <v/>
      </c>
      <c r="K126" s="32" t="str">
        <f t="shared" si="49"/>
        <v/>
      </c>
      <c r="L126" s="32" t="str">
        <f t="shared" si="50"/>
        <v/>
      </c>
      <c r="M126" s="32" t="str">
        <f t="shared" si="38"/>
        <v/>
      </c>
      <c r="N126" s="32" t="str">
        <f t="shared" si="39"/>
        <v/>
      </c>
      <c r="O126" s="35" t="s">
        <v>51</v>
      </c>
      <c r="P126" s="32"/>
      <c r="Q126" s="32"/>
      <c r="R126" s="100" t="str">
        <f t="shared" si="51"/>
        <v/>
      </c>
      <c r="S126" s="100" t="str">
        <f t="shared" si="52"/>
        <v/>
      </c>
      <c r="T126" s="100" t="str">
        <f t="shared" si="53"/>
        <v/>
      </c>
      <c r="U126" s="100" t="str">
        <f t="shared" si="54"/>
        <v/>
      </c>
      <c r="V126" s="100" t="str">
        <f t="shared" si="40"/>
        <v/>
      </c>
      <c r="W126" s="100" t="str">
        <f t="shared" si="55"/>
        <v/>
      </c>
      <c r="X126" s="100" t="str">
        <f t="shared" si="41"/>
        <v/>
      </c>
      <c r="Y126" s="100" t="str">
        <f t="shared" si="42"/>
        <v/>
      </c>
      <c r="Z126" s="100" t="str">
        <f>IF(LEN(P126)&gt;0, DATA_ANALYSIS!E$20*P126+DATA_ANALYSIS!R$20, "")</f>
        <v/>
      </c>
      <c r="AA126" s="100" t="str">
        <f t="shared" si="43"/>
        <v/>
      </c>
      <c r="AB126" s="100" t="str">
        <f t="shared" si="44"/>
        <v/>
      </c>
      <c r="AC126" s="106" t="str">
        <f t="shared" si="45"/>
        <v/>
      </c>
    </row>
    <row r="127" spans="2:29" x14ac:dyDescent="0.2">
      <c r="B127" s="26"/>
      <c r="C127" s="101">
        <f t="shared" si="46"/>
        <v>0</v>
      </c>
      <c r="D127" s="105"/>
      <c r="E127" s="35"/>
      <c r="F127" s="32" t="str">
        <f t="shared" si="47"/>
        <v>N</v>
      </c>
      <c r="G127" s="32" t="str">
        <f t="shared" si="48"/>
        <v>N</v>
      </c>
      <c r="H127" s="32" t="str">
        <f t="shared" si="56"/>
        <v/>
      </c>
      <c r="I127" s="32" t="str">
        <f t="shared" si="36"/>
        <v/>
      </c>
      <c r="J127" s="32" t="str">
        <f t="shared" si="37"/>
        <v/>
      </c>
      <c r="K127" s="32" t="str">
        <f t="shared" si="49"/>
        <v/>
      </c>
      <c r="L127" s="32" t="str">
        <f t="shared" si="50"/>
        <v/>
      </c>
      <c r="M127" s="32" t="str">
        <f t="shared" si="38"/>
        <v/>
      </c>
      <c r="N127" s="32" t="str">
        <f t="shared" si="39"/>
        <v/>
      </c>
      <c r="O127" s="35" t="s">
        <v>51</v>
      </c>
      <c r="P127" s="32"/>
      <c r="Q127" s="32"/>
      <c r="R127" s="100" t="str">
        <f t="shared" si="51"/>
        <v/>
      </c>
      <c r="S127" s="100" t="str">
        <f t="shared" si="52"/>
        <v/>
      </c>
      <c r="T127" s="100" t="str">
        <f t="shared" si="53"/>
        <v/>
      </c>
      <c r="U127" s="100" t="str">
        <f t="shared" si="54"/>
        <v/>
      </c>
      <c r="V127" s="100" t="str">
        <f t="shared" si="40"/>
        <v/>
      </c>
      <c r="W127" s="100" t="str">
        <f t="shared" si="55"/>
        <v/>
      </c>
      <c r="X127" s="100" t="str">
        <f t="shared" si="41"/>
        <v/>
      </c>
      <c r="Y127" s="100" t="str">
        <f t="shared" si="42"/>
        <v/>
      </c>
      <c r="Z127" s="100" t="str">
        <f>IF(LEN(P127)&gt;0, DATA_ANALYSIS!E$20*P127+DATA_ANALYSIS!R$20, "")</f>
        <v/>
      </c>
      <c r="AA127" s="100" t="str">
        <f t="shared" si="43"/>
        <v/>
      </c>
      <c r="AB127" s="100" t="str">
        <f t="shared" si="44"/>
        <v/>
      </c>
      <c r="AC127" s="106" t="str">
        <f t="shared" si="45"/>
        <v/>
      </c>
    </row>
    <row r="128" spans="2:29" x14ac:dyDescent="0.2">
      <c r="B128" s="26"/>
      <c r="C128" s="101">
        <f t="shared" si="46"/>
        <v>0</v>
      </c>
      <c r="D128" s="105"/>
      <c r="E128" s="35"/>
      <c r="F128" s="32" t="str">
        <f t="shared" si="47"/>
        <v>N</v>
      </c>
      <c r="G128" s="32" t="str">
        <f t="shared" si="48"/>
        <v>N</v>
      </c>
      <c r="H128" s="32" t="str">
        <f t="shared" si="56"/>
        <v/>
      </c>
      <c r="I128" s="32" t="str">
        <f t="shared" si="36"/>
        <v/>
      </c>
      <c r="J128" s="32" t="str">
        <f t="shared" si="37"/>
        <v/>
      </c>
      <c r="K128" s="32" t="str">
        <f t="shared" si="49"/>
        <v/>
      </c>
      <c r="L128" s="32" t="str">
        <f t="shared" si="50"/>
        <v/>
      </c>
      <c r="M128" s="32" t="str">
        <f t="shared" si="38"/>
        <v/>
      </c>
      <c r="N128" s="32" t="str">
        <f t="shared" si="39"/>
        <v/>
      </c>
      <c r="O128" s="35" t="s">
        <v>51</v>
      </c>
      <c r="P128" s="32"/>
      <c r="Q128" s="32"/>
      <c r="R128" s="100" t="str">
        <f t="shared" si="51"/>
        <v/>
      </c>
      <c r="S128" s="100" t="str">
        <f t="shared" si="52"/>
        <v/>
      </c>
      <c r="T128" s="100" t="str">
        <f t="shared" si="53"/>
        <v/>
      </c>
      <c r="U128" s="100" t="str">
        <f t="shared" si="54"/>
        <v/>
      </c>
      <c r="V128" s="100" t="str">
        <f t="shared" si="40"/>
        <v/>
      </c>
      <c r="W128" s="100" t="str">
        <f t="shared" si="55"/>
        <v/>
      </c>
      <c r="X128" s="100" t="str">
        <f t="shared" si="41"/>
        <v/>
      </c>
      <c r="Y128" s="100" t="str">
        <f t="shared" si="42"/>
        <v/>
      </c>
      <c r="Z128" s="100" t="str">
        <f>IF(LEN(P128)&gt;0, DATA_ANALYSIS!E$20*P128+DATA_ANALYSIS!R$20, "")</f>
        <v/>
      </c>
      <c r="AA128" s="100" t="str">
        <f t="shared" si="43"/>
        <v/>
      </c>
      <c r="AB128" s="100" t="str">
        <f t="shared" si="44"/>
        <v/>
      </c>
      <c r="AC128" s="106" t="str">
        <f t="shared" si="45"/>
        <v/>
      </c>
    </row>
    <row r="129" spans="2:29" x14ac:dyDescent="0.2">
      <c r="B129" s="26"/>
      <c r="C129" s="101">
        <f t="shared" si="46"/>
        <v>0</v>
      </c>
      <c r="D129" s="105"/>
      <c r="E129" s="35"/>
      <c r="F129" s="32" t="str">
        <f t="shared" si="47"/>
        <v>N</v>
      </c>
      <c r="G129" s="32" t="str">
        <f t="shared" si="48"/>
        <v>N</v>
      </c>
      <c r="H129" s="32" t="str">
        <f t="shared" si="56"/>
        <v/>
      </c>
      <c r="I129" s="32" t="str">
        <f t="shared" si="36"/>
        <v/>
      </c>
      <c r="J129" s="32" t="str">
        <f t="shared" si="37"/>
        <v/>
      </c>
      <c r="K129" s="32" t="str">
        <f t="shared" si="49"/>
        <v/>
      </c>
      <c r="L129" s="32" t="str">
        <f t="shared" si="50"/>
        <v/>
      </c>
      <c r="M129" s="32" t="str">
        <f t="shared" si="38"/>
        <v/>
      </c>
      <c r="N129" s="32" t="str">
        <f t="shared" si="39"/>
        <v/>
      </c>
      <c r="O129" s="35" t="s">
        <v>51</v>
      </c>
      <c r="P129" s="32"/>
      <c r="Q129" s="32"/>
      <c r="R129" s="100" t="str">
        <f t="shared" si="51"/>
        <v/>
      </c>
      <c r="S129" s="100" t="str">
        <f t="shared" si="52"/>
        <v/>
      </c>
      <c r="T129" s="100" t="str">
        <f t="shared" si="53"/>
        <v/>
      </c>
      <c r="U129" s="100" t="str">
        <f t="shared" si="54"/>
        <v/>
      </c>
      <c r="V129" s="100" t="str">
        <f t="shared" si="40"/>
        <v/>
      </c>
      <c r="W129" s="100" t="str">
        <f t="shared" si="55"/>
        <v/>
      </c>
      <c r="X129" s="100" t="str">
        <f t="shared" si="41"/>
        <v/>
      </c>
      <c r="Y129" s="100" t="str">
        <f t="shared" si="42"/>
        <v/>
      </c>
      <c r="Z129" s="100" t="str">
        <f>IF(LEN(P129)&gt;0, DATA_ANALYSIS!E$20*P129+DATA_ANALYSIS!R$20, "")</f>
        <v/>
      </c>
      <c r="AA129" s="100" t="str">
        <f t="shared" si="43"/>
        <v/>
      </c>
      <c r="AB129" s="100" t="str">
        <f t="shared" si="44"/>
        <v/>
      </c>
      <c r="AC129" s="106" t="str">
        <f t="shared" si="45"/>
        <v/>
      </c>
    </row>
    <row r="130" spans="2:29" x14ac:dyDescent="0.2">
      <c r="B130" s="26"/>
      <c r="C130" s="101">
        <f t="shared" si="46"/>
        <v>0</v>
      </c>
      <c r="D130" s="105"/>
      <c r="E130" s="35"/>
      <c r="F130" s="32" t="str">
        <f t="shared" si="47"/>
        <v>N</v>
      </c>
      <c r="G130" s="32" t="str">
        <f t="shared" si="48"/>
        <v>N</v>
      </c>
      <c r="H130" s="32" t="str">
        <f t="shared" si="56"/>
        <v/>
      </c>
      <c r="I130" s="32" t="str">
        <f t="shared" si="36"/>
        <v/>
      </c>
      <c r="J130" s="32" t="str">
        <f t="shared" si="37"/>
        <v/>
      </c>
      <c r="K130" s="32" t="str">
        <f t="shared" si="49"/>
        <v/>
      </c>
      <c r="L130" s="32" t="str">
        <f t="shared" si="50"/>
        <v/>
      </c>
      <c r="M130" s="32" t="str">
        <f t="shared" si="38"/>
        <v/>
      </c>
      <c r="N130" s="32" t="str">
        <f t="shared" si="39"/>
        <v/>
      </c>
      <c r="O130" s="35" t="s">
        <v>51</v>
      </c>
      <c r="P130" s="32"/>
      <c r="Q130" s="32"/>
      <c r="R130" s="100" t="str">
        <f t="shared" si="51"/>
        <v/>
      </c>
      <c r="S130" s="100" t="str">
        <f t="shared" si="52"/>
        <v/>
      </c>
      <c r="T130" s="100" t="str">
        <f t="shared" si="53"/>
        <v/>
      </c>
      <c r="U130" s="100" t="str">
        <f t="shared" si="54"/>
        <v/>
      </c>
      <c r="V130" s="100" t="str">
        <f t="shared" si="40"/>
        <v/>
      </c>
      <c r="W130" s="100" t="str">
        <f t="shared" si="55"/>
        <v/>
      </c>
      <c r="X130" s="100" t="str">
        <f t="shared" si="41"/>
        <v/>
      </c>
      <c r="Y130" s="100" t="str">
        <f t="shared" si="42"/>
        <v/>
      </c>
      <c r="Z130" s="100" t="str">
        <f>IF(LEN(P130)&gt;0, DATA_ANALYSIS!E$20*P130+DATA_ANALYSIS!R$20, "")</f>
        <v/>
      </c>
      <c r="AA130" s="100" t="str">
        <f t="shared" si="43"/>
        <v/>
      </c>
      <c r="AB130" s="100" t="str">
        <f t="shared" si="44"/>
        <v/>
      </c>
      <c r="AC130" s="106" t="str">
        <f t="shared" si="45"/>
        <v/>
      </c>
    </row>
    <row r="131" spans="2:29" x14ac:dyDescent="0.2">
      <c r="B131" s="26"/>
      <c r="C131" s="101">
        <f t="shared" si="46"/>
        <v>0</v>
      </c>
      <c r="D131" s="105"/>
      <c r="E131" s="35"/>
      <c r="F131" s="32" t="str">
        <f t="shared" si="47"/>
        <v>N</v>
      </c>
      <c r="G131" s="32" t="str">
        <f t="shared" si="48"/>
        <v>N</v>
      </c>
      <c r="H131" s="32" t="str">
        <f t="shared" si="56"/>
        <v/>
      </c>
      <c r="I131" s="32" t="str">
        <f t="shared" si="36"/>
        <v/>
      </c>
      <c r="J131" s="32" t="str">
        <f t="shared" si="37"/>
        <v/>
      </c>
      <c r="K131" s="32" t="str">
        <f t="shared" si="49"/>
        <v/>
      </c>
      <c r="L131" s="32" t="str">
        <f t="shared" si="50"/>
        <v/>
      </c>
      <c r="M131" s="32" t="str">
        <f t="shared" si="38"/>
        <v/>
      </c>
      <c r="N131" s="32" t="str">
        <f t="shared" si="39"/>
        <v/>
      </c>
      <c r="O131" s="35" t="s">
        <v>51</v>
      </c>
      <c r="P131" s="32"/>
      <c r="Q131" s="32"/>
      <c r="R131" s="100" t="str">
        <f t="shared" si="51"/>
        <v/>
      </c>
      <c r="S131" s="100" t="str">
        <f t="shared" si="52"/>
        <v/>
      </c>
      <c r="T131" s="100" t="str">
        <f t="shared" si="53"/>
        <v/>
      </c>
      <c r="U131" s="100" t="str">
        <f t="shared" si="54"/>
        <v/>
      </c>
      <c r="V131" s="100" t="str">
        <f t="shared" si="40"/>
        <v/>
      </c>
      <c r="W131" s="100" t="str">
        <f t="shared" si="55"/>
        <v/>
      </c>
      <c r="X131" s="100" t="str">
        <f t="shared" si="41"/>
        <v/>
      </c>
      <c r="Y131" s="100" t="str">
        <f t="shared" si="42"/>
        <v/>
      </c>
      <c r="Z131" s="100" t="str">
        <f>IF(LEN(P131)&gt;0, DATA_ANALYSIS!E$20*P131+DATA_ANALYSIS!R$20, "")</f>
        <v/>
      </c>
      <c r="AA131" s="100" t="str">
        <f t="shared" si="43"/>
        <v/>
      </c>
      <c r="AB131" s="100" t="str">
        <f t="shared" si="44"/>
        <v/>
      </c>
      <c r="AC131" s="106" t="str">
        <f t="shared" si="45"/>
        <v/>
      </c>
    </row>
    <row r="132" spans="2:29" x14ac:dyDescent="0.2">
      <c r="B132" s="26"/>
      <c r="C132" s="101">
        <f t="shared" si="46"/>
        <v>0</v>
      </c>
      <c r="D132" s="105"/>
      <c r="E132" s="35"/>
      <c r="F132" s="32" t="str">
        <f t="shared" si="47"/>
        <v>N</v>
      </c>
      <c r="G132" s="32" t="str">
        <f t="shared" si="48"/>
        <v>N</v>
      </c>
      <c r="H132" s="32" t="str">
        <f t="shared" si="56"/>
        <v/>
      </c>
      <c r="I132" s="32" t="str">
        <f t="shared" si="36"/>
        <v/>
      </c>
      <c r="J132" s="32" t="str">
        <f t="shared" si="37"/>
        <v/>
      </c>
      <c r="K132" s="32" t="str">
        <f t="shared" si="49"/>
        <v/>
      </c>
      <c r="L132" s="32" t="str">
        <f t="shared" si="50"/>
        <v/>
      </c>
      <c r="M132" s="32" t="str">
        <f t="shared" si="38"/>
        <v/>
      </c>
      <c r="N132" s="32" t="str">
        <f t="shared" si="39"/>
        <v/>
      </c>
      <c r="O132" s="35" t="s">
        <v>51</v>
      </c>
      <c r="P132" s="32"/>
      <c r="Q132" s="32"/>
      <c r="R132" s="100" t="str">
        <f t="shared" si="51"/>
        <v/>
      </c>
      <c r="S132" s="100" t="str">
        <f t="shared" si="52"/>
        <v/>
      </c>
      <c r="T132" s="100" t="str">
        <f t="shared" si="53"/>
        <v/>
      </c>
      <c r="U132" s="100" t="str">
        <f t="shared" si="54"/>
        <v/>
      </c>
      <c r="V132" s="100" t="str">
        <f t="shared" si="40"/>
        <v/>
      </c>
      <c r="W132" s="100" t="str">
        <f t="shared" si="55"/>
        <v/>
      </c>
      <c r="X132" s="100" t="str">
        <f t="shared" si="41"/>
        <v/>
      </c>
      <c r="Y132" s="100" t="str">
        <f t="shared" si="42"/>
        <v/>
      </c>
      <c r="Z132" s="100" t="str">
        <f>IF(LEN(P132)&gt;0, DATA_ANALYSIS!E$20*P132+DATA_ANALYSIS!R$20, "")</f>
        <v/>
      </c>
      <c r="AA132" s="100" t="str">
        <f t="shared" si="43"/>
        <v/>
      </c>
      <c r="AB132" s="100" t="str">
        <f t="shared" si="44"/>
        <v/>
      </c>
      <c r="AC132" s="106" t="str">
        <f t="shared" si="45"/>
        <v/>
      </c>
    </row>
    <row r="133" spans="2:29" x14ac:dyDescent="0.2">
      <c r="B133" s="26"/>
      <c r="C133" s="101">
        <f t="shared" si="46"/>
        <v>0</v>
      </c>
      <c r="D133" s="105"/>
      <c r="E133" s="35"/>
      <c r="F133" s="32" t="str">
        <f t="shared" si="47"/>
        <v>N</v>
      </c>
      <c r="G133" s="32" t="str">
        <f t="shared" si="48"/>
        <v>N</v>
      </c>
      <c r="H133" s="32" t="str">
        <f t="shared" si="56"/>
        <v/>
      </c>
      <c r="I133" s="32" t="str">
        <f t="shared" si="36"/>
        <v/>
      </c>
      <c r="J133" s="32" t="str">
        <f t="shared" si="37"/>
        <v/>
      </c>
      <c r="K133" s="32" t="str">
        <f t="shared" si="49"/>
        <v/>
      </c>
      <c r="L133" s="32" t="str">
        <f t="shared" si="50"/>
        <v/>
      </c>
      <c r="M133" s="32" t="str">
        <f t="shared" si="38"/>
        <v/>
      </c>
      <c r="N133" s="32" t="str">
        <f t="shared" si="39"/>
        <v/>
      </c>
      <c r="O133" s="35" t="s">
        <v>51</v>
      </c>
      <c r="P133" s="32"/>
      <c r="Q133" s="32"/>
      <c r="R133" s="100" t="str">
        <f t="shared" si="51"/>
        <v/>
      </c>
      <c r="S133" s="100" t="str">
        <f t="shared" si="52"/>
        <v/>
      </c>
      <c r="T133" s="100" t="str">
        <f t="shared" si="53"/>
        <v/>
      </c>
      <c r="U133" s="100" t="str">
        <f t="shared" si="54"/>
        <v/>
      </c>
      <c r="V133" s="100" t="str">
        <f t="shared" si="40"/>
        <v/>
      </c>
      <c r="W133" s="100" t="str">
        <f t="shared" si="55"/>
        <v/>
      </c>
      <c r="X133" s="100" t="str">
        <f t="shared" si="41"/>
        <v/>
      </c>
      <c r="Y133" s="100" t="str">
        <f t="shared" si="42"/>
        <v/>
      </c>
      <c r="Z133" s="100" t="str">
        <f>IF(LEN(P133)&gt;0, DATA_ANALYSIS!E$20*P133+DATA_ANALYSIS!R$20, "")</f>
        <v/>
      </c>
      <c r="AA133" s="100" t="str">
        <f t="shared" si="43"/>
        <v/>
      </c>
      <c r="AB133" s="100" t="str">
        <f t="shared" si="44"/>
        <v/>
      </c>
      <c r="AC133" s="106" t="str">
        <f t="shared" si="45"/>
        <v/>
      </c>
    </row>
    <row r="134" spans="2:29" x14ac:dyDescent="0.2">
      <c r="B134" s="26"/>
      <c r="C134" s="101">
        <f t="shared" si="46"/>
        <v>0</v>
      </c>
      <c r="D134" s="105"/>
      <c r="E134" s="35"/>
      <c r="F134" s="32" t="str">
        <f t="shared" si="47"/>
        <v>N</v>
      </c>
      <c r="G134" s="32" t="str">
        <f t="shared" si="48"/>
        <v>N</v>
      </c>
      <c r="H134" s="32" t="str">
        <f t="shared" si="56"/>
        <v/>
      </c>
      <c r="I134" s="32" t="str">
        <f t="shared" si="36"/>
        <v/>
      </c>
      <c r="J134" s="32" t="str">
        <f t="shared" si="37"/>
        <v/>
      </c>
      <c r="K134" s="32" t="str">
        <f t="shared" si="49"/>
        <v/>
      </c>
      <c r="L134" s="32" t="str">
        <f t="shared" si="50"/>
        <v/>
      </c>
      <c r="M134" s="32" t="str">
        <f t="shared" si="38"/>
        <v/>
      </c>
      <c r="N134" s="32" t="str">
        <f t="shared" si="39"/>
        <v/>
      </c>
      <c r="O134" s="35" t="s">
        <v>51</v>
      </c>
      <c r="P134" s="32"/>
      <c r="Q134" s="32"/>
      <c r="R134" s="100" t="str">
        <f t="shared" si="51"/>
        <v/>
      </c>
      <c r="S134" s="100" t="str">
        <f t="shared" si="52"/>
        <v/>
      </c>
      <c r="T134" s="100" t="str">
        <f t="shared" si="53"/>
        <v/>
      </c>
      <c r="U134" s="100" t="str">
        <f t="shared" si="54"/>
        <v/>
      </c>
      <c r="V134" s="100" t="str">
        <f t="shared" si="40"/>
        <v/>
      </c>
      <c r="W134" s="100" t="str">
        <f t="shared" si="55"/>
        <v/>
      </c>
      <c r="X134" s="100" t="str">
        <f t="shared" si="41"/>
        <v/>
      </c>
      <c r="Y134" s="100" t="str">
        <f t="shared" si="42"/>
        <v/>
      </c>
      <c r="Z134" s="100" t="str">
        <f>IF(LEN(P134)&gt;0, DATA_ANALYSIS!E$20*P134+DATA_ANALYSIS!R$20, "")</f>
        <v/>
      </c>
      <c r="AA134" s="100" t="str">
        <f t="shared" si="43"/>
        <v/>
      </c>
      <c r="AB134" s="100" t="str">
        <f t="shared" si="44"/>
        <v/>
      </c>
      <c r="AC134" s="106" t="str">
        <f t="shared" si="45"/>
        <v/>
      </c>
    </row>
    <row r="135" spans="2:29" x14ac:dyDescent="0.2">
      <c r="B135" s="26"/>
      <c r="C135" s="101">
        <f t="shared" si="46"/>
        <v>0</v>
      </c>
      <c r="D135" s="105"/>
      <c r="E135" s="35"/>
      <c r="F135" s="32" t="str">
        <f t="shared" si="47"/>
        <v>N</v>
      </c>
      <c r="G135" s="32" t="str">
        <f t="shared" si="48"/>
        <v>N</v>
      </c>
      <c r="H135" s="32" t="str">
        <f t="shared" si="56"/>
        <v/>
      </c>
      <c r="I135" s="32" t="str">
        <f t="shared" si="36"/>
        <v/>
      </c>
      <c r="J135" s="32" t="str">
        <f t="shared" si="37"/>
        <v/>
      </c>
      <c r="K135" s="32" t="str">
        <f t="shared" si="49"/>
        <v/>
      </c>
      <c r="L135" s="32" t="str">
        <f t="shared" si="50"/>
        <v/>
      </c>
      <c r="M135" s="32" t="str">
        <f t="shared" si="38"/>
        <v/>
      </c>
      <c r="N135" s="32" t="str">
        <f t="shared" si="39"/>
        <v/>
      </c>
      <c r="O135" s="35" t="s">
        <v>51</v>
      </c>
      <c r="P135" s="32"/>
      <c r="Q135" s="32"/>
      <c r="R135" s="100" t="str">
        <f t="shared" si="51"/>
        <v/>
      </c>
      <c r="S135" s="100" t="str">
        <f t="shared" si="52"/>
        <v/>
      </c>
      <c r="T135" s="100" t="str">
        <f t="shared" si="53"/>
        <v/>
      </c>
      <c r="U135" s="100" t="str">
        <f t="shared" si="54"/>
        <v/>
      </c>
      <c r="V135" s="100" t="str">
        <f t="shared" si="40"/>
        <v/>
      </c>
      <c r="W135" s="100" t="str">
        <f t="shared" si="55"/>
        <v/>
      </c>
      <c r="X135" s="100" t="str">
        <f t="shared" si="41"/>
        <v/>
      </c>
      <c r="Y135" s="100" t="str">
        <f t="shared" si="42"/>
        <v/>
      </c>
      <c r="Z135" s="100" t="str">
        <f>IF(LEN(P135)&gt;0, DATA_ANALYSIS!E$20*P135+DATA_ANALYSIS!R$20, "")</f>
        <v/>
      </c>
      <c r="AA135" s="100" t="str">
        <f t="shared" si="43"/>
        <v/>
      </c>
      <c r="AB135" s="100" t="str">
        <f t="shared" si="44"/>
        <v/>
      </c>
      <c r="AC135" s="106" t="str">
        <f t="shared" si="45"/>
        <v/>
      </c>
    </row>
    <row r="136" spans="2:29" x14ac:dyDescent="0.2">
      <c r="B136" s="26"/>
      <c r="C136" s="101">
        <f t="shared" si="46"/>
        <v>0</v>
      </c>
      <c r="D136" s="105"/>
      <c r="E136" s="35"/>
      <c r="F136" s="32" t="str">
        <f t="shared" si="47"/>
        <v>N</v>
      </c>
      <c r="G136" s="32" t="str">
        <f t="shared" si="48"/>
        <v>N</v>
      </c>
      <c r="H136" s="32" t="str">
        <f t="shared" si="56"/>
        <v/>
      </c>
      <c r="I136" s="32" t="str">
        <f t="shared" si="36"/>
        <v/>
      </c>
      <c r="J136" s="32" t="str">
        <f t="shared" si="37"/>
        <v/>
      </c>
      <c r="K136" s="32" t="str">
        <f t="shared" si="49"/>
        <v/>
      </c>
      <c r="L136" s="32" t="str">
        <f t="shared" si="50"/>
        <v/>
      </c>
      <c r="M136" s="32" t="str">
        <f t="shared" si="38"/>
        <v/>
      </c>
      <c r="N136" s="32" t="str">
        <f t="shared" si="39"/>
        <v/>
      </c>
      <c r="O136" s="35" t="s">
        <v>51</v>
      </c>
      <c r="P136" s="32"/>
      <c r="Q136" s="32"/>
      <c r="R136" s="100" t="str">
        <f t="shared" si="51"/>
        <v/>
      </c>
      <c r="S136" s="100" t="str">
        <f t="shared" si="52"/>
        <v/>
      </c>
      <c r="T136" s="100" t="str">
        <f t="shared" si="53"/>
        <v/>
      </c>
      <c r="U136" s="100" t="str">
        <f t="shared" si="54"/>
        <v/>
      </c>
      <c r="V136" s="100" t="str">
        <f t="shared" si="40"/>
        <v/>
      </c>
      <c r="W136" s="100" t="str">
        <f t="shared" si="55"/>
        <v/>
      </c>
      <c r="X136" s="100" t="str">
        <f t="shared" si="41"/>
        <v/>
      </c>
      <c r="Y136" s="100" t="str">
        <f t="shared" si="42"/>
        <v/>
      </c>
      <c r="Z136" s="100" t="str">
        <f>IF(LEN(P136)&gt;0, DATA_ANALYSIS!E$20*P136+DATA_ANALYSIS!R$20, "")</f>
        <v/>
      </c>
      <c r="AA136" s="100" t="str">
        <f t="shared" si="43"/>
        <v/>
      </c>
      <c r="AB136" s="100" t="str">
        <f t="shared" si="44"/>
        <v/>
      </c>
      <c r="AC136" s="106" t="str">
        <f t="shared" si="45"/>
        <v/>
      </c>
    </row>
    <row r="137" spans="2:29" x14ac:dyDescent="0.2">
      <c r="B137" s="26"/>
      <c r="C137" s="101">
        <f t="shared" si="46"/>
        <v>0</v>
      </c>
      <c r="D137" s="105"/>
      <c r="E137" s="35"/>
      <c r="F137" s="32" t="str">
        <f t="shared" si="47"/>
        <v>N</v>
      </c>
      <c r="G137" s="32" t="str">
        <f t="shared" si="48"/>
        <v>N</v>
      </c>
      <c r="H137" s="32" t="str">
        <f t="shared" si="56"/>
        <v/>
      </c>
      <c r="I137" s="32" t="str">
        <f t="shared" si="36"/>
        <v/>
      </c>
      <c r="J137" s="32" t="str">
        <f t="shared" si="37"/>
        <v/>
      </c>
      <c r="K137" s="32" t="str">
        <f t="shared" si="49"/>
        <v/>
      </c>
      <c r="L137" s="32" t="str">
        <f t="shared" si="50"/>
        <v/>
      </c>
      <c r="M137" s="32" t="str">
        <f t="shared" si="38"/>
        <v/>
      </c>
      <c r="N137" s="32" t="str">
        <f t="shared" si="39"/>
        <v/>
      </c>
      <c r="O137" s="35" t="s">
        <v>51</v>
      </c>
      <c r="P137" s="32"/>
      <c r="Q137" s="32"/>
      <c r="R137" s="100" t="str">
        <f t="shared" si="51"/>
        <v/>
      </c>
      <c r="S137" s="100" t="str">
        <f t="shared" si="52"/>
        <v/>
      </c>
      <c r="T137" s="100" t="str">
        <f t="shared" si="53"/>
        <v/>
      </c>
      <c r="U137" s="100" t="str">
        <f t="shared" si="54"/>
        <v/>
      </c>
      <c r="V137" s="100" t="str">
        <f t="shared" si="40"/>
        <v/>
      </c>
      <c r="W137" s="100" t="str">
        <f t="shared" si="55"/>
        <v/>
      </c>
      <c r="X137" s="100" t="str">
        <f t="shared" si="41"/>
        <v/>
      </c>
      <c r="Y137" s="100" t="str">
        <f t="shared" si="42"/>
        <v/>
      </c>
      <c r="Z137" s="100" t="str">
        <f>IF(LEN(P137)&gt;0, DATA_ANALYSIS!E$20*P137+DATA_ANALYSIS!R$20, "")</f>
        <v/>
      </c>
      <c r="AA137" s="100" t="str">
        <f t="shared" si="43"/>
        <v/>
      </c>
      <c r="AB137" s="100" t="str">
        <f t="shared" si="44"/>
        <v/>
      </c>
      <c r="AC137" s="106" t="str">
        <f t="shared" si="45"/>
        <v/>
      </c>
    </row>
    <row r="138" spans="2:29" x14ac:dyDescent="0.2">
      <c r="B138" s="26"/>
      <c r="C138" s="101">
        <f t="shared" si="46"/>
        <v>0</v>
      </c>
      <c r="D138" s="105"/>
      <c r="E138" s="35"/>
      <c r="F138" s="32" t="str">
        <f t="shared" si="47"/>
        <v>N</v>
      </c>
      <c r="G138" s="32" t="str">
        <f t="shared" si="48"/>
        <v>N</v>
      </c>
      <c r="H138" s="32" t="str">
        <f t="shared" si="56"/>
        <v/>
      </c>
      <c r="I138" s="32" t="str">
        <f t="shared" si="36"/>
        <v/>
      </c>
      <c r="J138" s="32" t="str">
        <f t="shared" si="37"/>
        <v/>
      </c>
      <c r="K138" s="32" t="str">
        <f t="shared" si="49"/>
        <v/>
      </c>
      <c r="L138" s="32" t="str">
        <f t="shared" si="50"/>
        <v/>
      </c>
      <c r="M138" s="32" t="str">
        <f t="shared" si="38"/>
        <v/>
      </c>
      <c r="N138" s="32" t="str">
        <f t="shared" si="39"/>
        <v/>
      </c>
      <c r="O138" s="35" t="s">
        <v>51</v>
      </c>
      <c r="P138" s="32"/>
      <c r="Q138" s="32"/>
      <c r="R138" s="100" t="str">
        <f t="shared" si="51"/>
        <v/>
      </c>
      <c r="S138" s="100" t="str">
        <f t="shared" si="52"/>
        <v/>
      </c>
      <c r="T138" s="100" t="str">
        <f t="shared" si="53"/>
        <v/>
      </c>
      <c r="U138" s="100" t="str">
        <f t="shared" si="54"/>
        <v/>
      </c>
      <c r="V138" s="100" t="str">
        <f t="shared" si="40"/>
        <v/>
      </c>
      <c r="W138" s="100" t="str">
        <f t="shared" si="55"/>
        <v/>
      </c>
      <c r="X138" s="100" t="str">
        <f t="shared" si="41"/>
        <v/>
      </c>
      <c r="Y138" s="100" t="str">
        <f t="shared" si="42"/>
        <v/>
      </c>
      <c r="Z138" s="100" t="str">
        <f>IF(LEN(P138)&gt;0, DATA_ANALYSIS!E$20*P138+DATA_ANALYSIS!R$20, "")</f>
        <v/>
      </c>
      <c r="AA138" s="100" t="str">
        <f t="shared" si="43"/>
        <v/>
      </c>
      <c r="AB138" s="100" t="str">
        <f t="shared" si="44"/>
        <v/>
      </c>
      <c r="AC138" s="106" t="str">
        <f t="shared" si="45"/>
        <v/>
      </c>
    </row>
    <row r="139" spans="2:29" x14ac:dyDescent="0.2">
      <c r="B139" s="26"/>
      <c r="C139" s="101">
        <f t="shared" si="46"/>
        <v>0</v>
      </c>
      <c r="D139" s="105"/>
      <c r="E139" s="35"/>
      <c r="F139" s="32" t="str">
        <f t="shared" si="47"/>
        <v>N</v>
      </c>
      <c r="G139" s="32" t="str">
        <f t="shared" si="48"/>
        <v>N</v>
      </c>
      <c r="H139" s="32" t="str">
        <f t="shared" si="56"/>
        <v/>
      </c>
      <c r="I139" s="32" t="str">
        <f t="shared" si="36"/>
        <v/>
      </c>
      <c r="J139" s="32" t="str">
        <f t="shared" si="37"/>
        <v/>
      </c>
      <c r="K139" s="32" t="str">
        <f t="shared" si="49"/>
        <v/>
      </c>
      <c r="L139" s="32" t="str">
        <f t="shared" si="50"/>
        <v/>
      </c>
      <c r="M139" s="32" t="str">
        <f t="shared" si="38"/>
        <v/>
      </c>
      <c r="N139" s="32" t="str">
        <f t="shared" si="39"/>
        <v/>
      </c>
      <c r="O139" s="35" t="s">
        <v>51</v>
      </c>
      <c r="P139" s="32"/>
      <c r="Q139" s="32"/>
      <c r="R139" s="100" t="str">
        <f t="shared" si="51"/>
        <v/>
      </c>
      <c r="S139" s="100" t="str">
        <f t="shared" si="52"/>
        <v/>
      </c>
      <c r="T139" s="100" t="str">
        <f t="shared" si="53"/>
        <v/>
      </c>
      <c r="U139" s="100" t="str">
        <f t="shared" si="54"/>
        <v/>
      </c>
      <c r="V139" s="100" t="str">
        <f t="shared" si="40"/>
        <v/>
      </c>
      <c r="W139" s="100" t="str">
        <f t="shared" si="55"/>
        <v/>
      </c>
      <c r="X139" s="100" t="str">
        <f t="shared" si="41"/>
        <v/>
      </c>
      <c r="Y139" s="100" t="str">
        <f t="shared" si="42"/>
        <v/>
      </c>
      <c r="Z139" s="100" t="str">
        <f>IF(LEN(P139)&gt;0, DATA_ANALYSIS!E$20*P139+DATA_ANALYSIS!R$20, "")</f>
        <v/>
      </c>
      <c r="AA139" s="100" t="str">
        <f t="shared" si="43"/>
        <v/>
      </c>
      <c r="AB139" s="100" t="str">
        <f t="shared" si="44"/>
        <v/>
      </c>
      <c r="AC139" s="106" t="str">
        <f t="shared" si="45"/>
        <v/>
      </c>
    </row>
    <row r="140" spans="2:29" x14ac:dyDescent="0.2">
      <c r="B140" s="26"/>
      <c r="C140" s="101">
        <f t="shared" si="46"/>
        <v>0</v>
      </c>
      <c r="D140" s="105"/>
      <c r="E140" s="35"/>
      <c r="F140" s="32" t="str">
        <f t="shared" si="47"/>
        <v>N</v>
      </c>
      <c r="G140" s="32" t="str">
        <f t="shared" si="48"/>
        <v>N</v>
      </c>
      <c r="H140" s="32" t="str">
        <f t="shared" si="56"/>
        <v/>
      </c>
      <c r="I140" s="32" t="str">
        <f t="shared" si="36"/>
        <v/>
      </c>
      <c r="J140" s="32" t="str">
        <f t="shared" si="37"/>
        <v/>
      </c>
      <c r="K140" s="32" t="str">
        <f t="shared" si="49"/>
        <v/>
      </c>
      <c r="L140" s="32" t="str">
        <f t="shared" si="50"/>
        <v/>
      </c>
      <c r="M140" s="32" t="str">
        <f t="shared" si="38"/>
        <v/>
      </c>
      <c r="N140" s="32" t="str">
        <f t="shared" si="39"/>
        <v/>
      </c>
      <c r="O140" s="35" t="s">
        <v>51</v>
      </c>
      <c r="P140" s="32"/>
      <c r="Q140" s="32"/>
      <c r="R140" s="100" t="str">
        <f t="shared" si="51"/>
        <v/>
      </c>
      <c r="S140" s="100" t="str">
        <f t="shared" si="52"/>
        <v/>
      </c>
      <c r="T140" s="100" t="str">
        <f t="shared" si="53"/>
        <v/>
      </c>
      <c r="U140" s="100" t="str">
        <f t="shared" si="54"/>
        <v/>
      </c>
      <c r="V140" s="100" t="str">
        <f t="shared" si="40"/>
        <v/>
      </c>
      <c r="W140" s="100" t="str">
        <f t="shared" si="55"/>
        <v/>
      </c>
      <c r="X140" s="100" t="str">
        <f t="shared" si="41"/>
        <v/>
      </c>
      <c r="Y140" s="100" t="str">
        <f t="shared" si="42"/>
        <v/>
      </c>
      <c r="Z140" s="100" t="str">
        <f>IF(LEN(P140)&gt;0, DATA_ANALYSIS!E$20*P140+DATA_ANALYSIS!R$20, "")</f>
        <v/>
      </c>
      <c r="AA140" s="100" t="str">
        <f t="shared" si="43"/>
        <v/>
      </c>
      <c r="AB140" s="100" t="str">
        <f t="shared" si="44"/>
        <v/>
      </c>
      <c r="AC140" s="106" t="str">
        <f t="shared" si="45"/>
        <v/>
      </c>
    </row>
    <row r="141" spans="2:29" x14ac:dyDescent="0.2">
      <c r="B141" s="26"/>
      <c r="C141" s="101">
        <f t="shared" si="46"/>
        <v>0</v>
      </c>
      <c r="D141" s="105"/>
      <c r="E141" s="35"/>
      <c r="F141" s="32" t="str">
        <f t="shared" si="47"/>
        <v>N</v>
      </c>
      <c r="G141" s="32" t="str">
        <f t="shared" si="48"/>
        <v>N</v>
      </c>
      <c r="H141" s="32" t="str">
        <f t="shared" si="56"/>
        <v/>
      </c>
      <c r="I141" s="32" t="str">
        <f t="shared" si="36"/>
        <v/>
      </c>
      <c r="J141" s="32" t="str">
        <f t="shared" si="37"/>
        <v/>
      </c>
      <c r="K141" s="32" t="str">
        <f t="shared" si="49"/>
        <v/>
      </c>
      <c r="L141" s="32" t="str">
        <f t="shared" si="50"/>
        <v/>
      </c>
      <c r="M141" s="32" t="str">
        <f t="shared" si="38"/>
        <v/>
      </c>
      <c r="N141" s="32" t="str">
        <f t="shared" si="39"/>
        <v/>
      </c>
      <c r="O141" s="35" t="s">
        <v>51</v>
      </c>
      <c r="P141" s="32"/>
      <c r="Q141" s="32"/>
      <c r="R141" s="100" t="str">
        <f t="shared" si="51"/>
        <v/>
      </c>
      <c r="S141" s="100" t="str">
        <f t="shared" si="52"/>
        <v/>
      </c>
      <c r="T141" s="100" t="str">
        <f t="shared" si="53"/>
        <v/>
      </c>
      <c r="U141" s="100" t="str">
        <f t="shared" si="54"/>
        <v/>
      </c>
      <c r="V141" s="100" t="str">
        <f t="shared" si="40"/>
        <v/>
      </c>
      <c r="W141" s="100" t="str">
        <f t="shared" si="55"/>
        <v/>
      </c>
      <c r="X141" s="100" t="str">
        <f t="shared" si="41"/>
        <v/>
      </c>
      <c r="Y141" s="100" t="str">
        <f t="shared" si="42"/>
        <v/>
      </c>
      <c r="Z141" s="100" t="str">
        <f>IF(LEN(P141)&gt;0, DATA_ANALYSIS!E$20*P141+DATA_ANALYSIS!R$20, "")</f>
        <v/>
      </c>
      <c r="AA141" s="100" t="str">
        <f t="shared" si="43"/>
        <v/>
      </c>
      <c r="AB141" s="100" t="str">
        <f t="shared" si="44"/>
        <v/>
      </c>
      <c r="AC141" s="106" t="str">
        <f t="shared" si="45"/>
        <v/>
      </c>
    </row>
    <row r="142" spans="2:29" x14ac:dyDescent="0.2">
      <c r="B142" s="26"/>
      <c r="C142" s="101">
        <f t="shared" si="46"/>
        <v>0</v>
      </c>
      <c r="D142" s="105"/>
      <c r="E142" s="35"/>
      <c r="F142" s="32" t="str">
        <f t="shared" si="47"/>
        <v>N</v>
      </c>
      <c r="G142" s="32" t="str">
        <f t="shared" si="48"/>
        <v>N</v>
      </c>
      <c r="H142" s="32" t="str">
        <f t="shared" si="56"/>
        <v/>
      </c>
      <c r="I142" s="32" t="str">
        <f t="shared" si="36"/>
        <v/>
      </c>
      <c r="J142" s="32" t="str">
        <f t="shared" si="37"/>
        <v/>
      </c>
      <c r="K142" s="32" t="str">
        <f t="shared" si="49"/>
        <v/>
      </c>
      <c r="L142" s="32" t="str">
        <f t="shared" si="50"/>
        <v/>
      </c>
      <c r="M142" s="32" t="str">
        <f t="shared" si="38"/>
        <v/>
      </c>
      <c r="N142" s="32" t="str">
        <f t="shared" si="39"/>
        <v/>
      </c>
      <c r="O142" s="35" t="s">
        <v>51</v>
      </c>
      <c r="P142" s="32"/>
      <c r="Q142" s="32"/>
      <c r="R142" s="100" t="str">
        <f t="shared" si="51"/>
        <v/>
      </c>
      <c r="S142" s="100" t="str">
        <f t="shared" si="52"/>
        <v/>
      </c>
      <c r="T142" s="100" t="str">
        <f t="shared" si="53"/>
        <v/>
      </c>
      <c r="U142" s="100" t="str">
        <f t="shared" si="54"/>
        <v/>
      </c>
      <c r="V142" s="100" t="str">
        <f t="shared" si="40"/>
        <v/>
      </c>
      <c r="W142" s="100" t="str">
        <f t="shared" si="55"/>
        <v/>
      </c>
      <c r="X142" s="100" t="str">
        <f t="shared" si="41"/>
        <v/>
      </c>
      <c r="Y142" s="100" t="str">
        <f t="shared" si="42"/>
        <v/>
      </c>
      <c r="Z142" s="100" t="str">
        <f>IF(LEN(P142)&gt;0, DATA_ANALYSIS!E$20*P142+DATA_ANALYSIS!R$20, "")</f>
        <v/>
      </c>
      <c r="AA142" s="100" t="str">
        <f t="shared" si="43"/>
        <v/>
      </c>
      <c r="AB142" s="100" t="str">
        <f t="shared" si="44"/>
        <v/>
      </c>
      <c r="AC142" s="106" t="str">
        <f t="shared" si="45"/>
        <v/>
      </c>
    </row>
    <row r="143" spans="2:29" x14ac:dyDescent="0.2">
      <c r="B143" s="26"/>
      <c r="C143" s="101">
        <f t="shared" si="46"/>
        <v>0</v>
      </c>
      <c r="D143" s="105"/>
      <c r="E143" s="35"/>
      <c r="F143" s="32" t="str">
        <f t="shared" si="47"/>
        <v>N</v>
      </c>
      <c r="G143" s="32" t="str">
        <f t="shared" si="48"/>
        <v>N</v>
      </c>
      <c r="H143" s="32" t="str">
        <f t="shared" si="56"/>
        <v/>
      </c>
      <c r="I143" s="32" t="str">
        <f t="shared" si="36"/>
        <v/>
      </c>
      <c r="J143" s="32" t="str">
        <f t="shared" si="37"/>
        <v/>
      </c>
      <c r="K143" s="32" t="str">
        <f t="shared" si="49"/>
        <v/>
      </c>
      <c r="L143" s="32" t="str">
        <f t="shared" si="50"/>
        <v/>
      </c>
      <c r="M143" s="32" t="str">
        <f t="shared" si="38"/>
        <v/>
      </c>
      <c r="N143" s="32" t="str">
        <f t="shared" si="39"/>
        <v/>
      </c>
      <c r="O143" s="35" t="s">
        <v>51</v>
      </c>
      <c r="P143" s="32"/>
      <c r="Q143" s="32"/>
      <c r="R143" s="100" t="str">
        <f t="shared" si="51"/>
        <v/>
      </c>
      <c r="S143" s="100" t="str">
        <f t="shared" si="52"/>
        <v/>
      </c>
      <c r="T143" s="100" t="str">
        <f t="shared" si="53"/>
        <v/>
      </c>
      <c r="U143" s="100" t="str">
        <f t="shared" si="54"/>
        <v/>
      </c>
      <c r="V143" s="100" t="str">
        <f t="shared" si="40"/>
        <v/>
      </c>
      <c r="W143" s="100" t="str">
        <f t="shared" si="55"/>
        <v/>
      </c>
      <c r="X143" s="100" t="str">
        <f t="shared" si="41"/>
        <v/>
      </c>
      <c r="Y143" s="100" t="str">
        <f t="shared" si="42"/>
        <v/>
      </c>
      <c r="Z143" s="100" t="str">
        <f>IF(LEN(P143)&gt;0, DATA_ANALYSIS!E$20*P143+DATA_ANALYSIS!R$20, "")</f>
        <v/>
      </c>
      <c r="AA143" s="100" t="str">
        <f t="shared" si="43"/>
        <v/>
      </c>
      <c r="AB143" s="100" t="str">
        <f t="shared" si="44"/>
        <v/>
      </c>
      <c r="AC143" s="106" t="str">
        <f t="shared" si="45"/>
        <v/>
      </c>
    </row>
    <row r="144" spans="2:29" x14ac:dyDescent="0.2">
      <c r="B144" s="26"/>
      <c r="C144" s="101">
        <f t="shared" si="46"/>
        <v>0</v>
      </c>
      <c r="D144" s="105"/>
      <c r="E144" s="35"/>
      <c r="F144" s="32" t="str">
        <f t="shared" si="47"/>
        <v>N</v>
      </c>
      <c r="G144" s="32" t="str">
        <f t="shared" si="48"/>
        <v>N</v>
      </c>
      <c r="H144" s="32" t="str">
        <f t="shared" si="56"/>
        <v/>
      </c>
      <c r="I144" s="32" t="str">
        <f t="shared" si="36"/>
        <v/>
      </c>
      <c r="J144" s="32" t="str">
        <f t="shared" si="37"/>
        <v/>
      </c>
      <c r="K144" s="32" t="str">
        <f t="shared" si="49"/>
        <v/>
      </c>
      <c r="L144" s="32" t="str">
        <f t="shared" si="50"/>
        <v/>
      </c>
      <c r="M144" s="32" t="str">
        <f t="shared" si="38"/>
        <v/>
      </c>
      <c r="N144" s="32" t="str">
        <f t="shared" si="39"/>
        <v/>
      </c>
      <c r="O144" s="35" t="s">
        <v>51</v>
      </c>
      <c r="P144" s="32"/>
      <c r="Q144" s="32"/>
      <c r="R144" s="100" t="str">
        <f t="shared" si="51"/>
        <v/>
      </c>
      <c r="S144" s="100" t="str">
        <f t="shared" si="52"/>
        <v/>
      </c>
      <c r="T144" s="100" t="str">
        <f t="shared" si="53"/>
        <v/>
      </c>
      <c r="U144" s="100" t="str">
        <f t="shared" si="54"/>
        <v/>
      </c>
      <c r="V144" s="100" t="str">
        <f t="shared" si="40"/>
        <v/>
      </c>
      <c r="W144" s="100" t="str">
        <f t="shared" si="55"/>
        <v/>
      </c>
      <c r="X144" s="100" t="str">
        <f t="shared" si="41"/>
        <v/>
      </c>
      <c r="Y144" s="100" t="str">
        <f t="shared" si="42"/>
        <v/>
      </c>
      <c r="Z144" s="100" t="str">
        <f>IF(LEN(P144)&gt;0, DATA_ANALYSIS!E$20*P144+DATA_ANALYSIS!R$20, "")</f>
        <v/>
      </c>
      <c r="AA144" s="100" t="str">
        <f t="shared" si="43"/>
        <v/>
      </c>
      <c r="AB144" s="100" t="str">
        <f t="shared" si="44"/>
        <v/>
      </c>
      <c r="AC144" s="106" t="str">
        <f t="shared" si="45"/>
        <v/>
      </c>
    </row>
    <row r="145" spans="2:29" x14ac:dyDescent="0.2">
      <c r="B145" s="26"/>
      <c r="C145" s="101">
        <f t="shared" si="46"/>
        <v>0</v>
      </c>
      <c r="D145" s="105"/>
      <c r="E145" s="35"/>
      <c r="F145" s="32" t="str">
        <f t="shared" si="47"/>
        <v>N</v>
      </c>
      <c r="G145" s="32" t="str">
        <f t="shared" si="48"/>
        <v>N</v>
      </c>
      <c r="H145" s="32" t="str">
        <f t="shared" si="56"/>
        <v/>
      </c>
      <c r="I145" s="32" t="str">
        <f t="shared" si="36"/>
        <v/>
      </c>
      <c r="J145" s="32" t="str">
        <f t="shared" si="37"/>
        <v/>
      </c>
      <c r="K145" s="32" t="str">
        <f t="shared" si="49"/>
        <v/>
      </c>
      <c r="L145" s="32" t="str">
        <f t="shared" si="50"/>
        <v/>
      </c>
      <c r="M145" s="32" t="str">
        <f t="shared" si="38"/>
        <v/>
      </c>
      <c r="N145" s="32" t="str">
        <f t="shared" si="39"/>
        <v/>
      </c>
      <c r="O145" s="35" t="s">
        <v>51</v>
      </c>
      <c r="P145" s="32"/>
      <c r="Q145" s="32"/>
      <c r="R145" s="100" t="str">
        <f t="shared" si="51"/>
        <v/>
      </c>
      <c r="S145" s="100" t="str">
        <f t="shared" si="52"/>
        <v/>
      </c>
      <c r="T145" s="100" t="str">
        <f t="shared" si="53"/>
        <v/>
      </c>
      <c r="U145" s="100" t="str">
        <f t="shared" si="54"/>
        <v/>
      </c>
      <c r="V145" s="100" t="str">
        <f t="shared" si="40"/>
        <v/>
      </c>
      <c r="W145" s="100" t="str">
        <f t="shared" si="55"/>
        <v/>
      </c>
      <c r="X145" s="100" t="str">
        <f t="shared" si="41"/>
        <v/>
      </c>
      <c r="Y145" s="100" t="str">
        <f t="shared" si="42"/>
        <v/>
      </c>
      <c r="Z145" s="100" t="str">
        <f>IF(LEN(P145)&gt;0, DATA_ANALYSIS!E$20*P145+DATA_ANALYSIS!R$20, "")</f>
        <v/>
      </c>
      <c r="AA145" s="100" t="str">
        <f t="shared" si="43"/>
        <v/>
      </c>
      <c r="AB145" s="100" t="str">
        <f t="shared" si="44"/>
        <v/>
      </c>
      <c r="AC145" s="106" t="str">
        <f t="shared" si="45"/>
        <v/>
      </c>
    </row>
    <row r="146" spans="2:29" x14ac:dyDescent="0.2">
      <c r="B146" s="26"/>
      <c r="C146" s="101">
        <f t="shared" si="46"/>
        <v>0</v>
      </c>
      <c r="D146" s="105"/>
      <c r="E146" s="35"/>
      <c r="F146" s="32" t="str">
        <f t="shared" si="47"/>
        <v>N</v>
      </c>
      <c r="G146" s="32" t="str">
        <f t="shared" si="48"/>
        <v>N</v>
      </c>
      <c r="H146" s="32" t="str">
        <f t="shared" si="56"/>
        <v/>
      </c>
      <c r="I146" s="32" t="str">
        <f t="shared" si="36"/>
        <v/>
      </c>
      <c r="J146" s="32" t="str">
        <f t="shared" si="37"/>
        <v/>
      </c>
      <c r="K146" s="32" t="str">
        <f t="shared" si="49"/>
        <v/>
      </c>
      <c r="L146" s="32" t="str">
        <f t="shared" si="50"/>
        <v/>
      </c>
      <c r="M146" s="32" t="str">
        <f t="shared" si="38"/>
        <v/>
      </c>
      <c r="N146" s="32" t="str">
        <f t="shared" si="39"/>
        <v/>
      </c>
      <c r="O146" s="35" t="s">
        <v>51</v>
      </c>
      <c r="P146" s="32"/>
      <c r="Q146" s="32"/>
      <c r="R146" s="100" t="str">
        <f t="shared" si="51"/>
        <v/>
      </c>
      <c r="S146" s="100" t="str">
        <f t="shared" si="52"/>
        <v/>
      </c>
      <c r="T146" s="100" t="str">
        <f t="shared" si="53"/>
        <v/>
      </c>
      <c r="U146" s="100" t="str">
        <f t="shared" si="54"/>
        <v/>
      </c>
      <c r="V146" s="100" t="str">
        <f t="shared" si="40"/>
        <v/>
      </c>
      <c r="W146" s="100" t="str">
        <f t="shared" si="55"/>
        <v/>
      </c>
      <c r="X146" s="100" t="str">
        <f t="shared" si="41"/>
        <v/>
      </c>
      <c r="Y146" s="100" t="str">
        <f t="shared" si="42"/>
        <v/>
      </c>
      <c r="Z146" s="100" t="str">
        <f>IF(LEN(P146)&gt;0, DATA_ANALYSIS!E$20*P146+DATA_ANALYSIS!R$20, "")</f>
        <v/>
      </c>
      <c r="AA146" s="100" t="str">
        <f t="shared" si="43"/>
        <v/>
      </c>
      <c r="AB146" s="100" t="str">
        <f t="shared" si="44"/>
        <v/>
      </c>
      <c r="AC146" s="106" t="str">
        <f t="shared" si="45"/>
        <v/>
      </c>
    </row>
    <row r="147" spans="2:29" x14ac:dyDescent="0.2">
      <c r="B147" s="26"/>
      <c r="C147" s="101">
        <f t="shared" si="46"/>
        <v>0</v>
      </c>
      <c r="D147" s="105"/>
      <c r="E147" s="35"/>
      <c r="F147" s="32" t="str">
        <f t="shared" si="47"/>
        <v>N</v>
      </c>
      <c r="G147" s="32" t="str">
        <f t="shared" si="48"/>
        <v>N</v>
      </c>
      <c r="H147" s="32" t="str">
        <f t="shared" si="56"/>
        <v/>
      </c>
      <c r="I147" s="32" t="str">
        <f t="shared" si="36"/>
        <v/>
      </c>
      <c r="J147" s="32" t="str">
        <f t="shared" si="37"/>
        <v/>
      </c>
      <c r="K147" s="32" t="str">
        <f t="shared" si="49"/>
        <v/>
      </c>
      <c r="L147" s="32" t="str">
        <f t="shared" si="50"/>
        <v/>
      </c>
      <c r="M147" s="32" t="str">
        <f t="shared" si="38"/>
        <v/>
      </c>
      <c r="N147" s="32" t="str">
        <f t="shared" si="39"/>
        <v/>
      </c>
      <c r="O147" s="35" t="s">
        <v>51</v>
      </c>
      <c r="P147" s="32"/>
      <c r="Q147" s="32"/>
      <c r="R147" s="100" t="str">
        <f t="shared" si="51"/>
        <v/>
      </c>
      <c r="S147" s="100" t="str">
        <f t="shared" si="52"/>
        <v/>
      </c>
      <c r="T147" s="100" t="str">
        <f t="shared" si="53"/>
        <v/>
      </c>
      <c r="U147" s="100" t="str">
        <f t="shared" si="54"/>
        <v/>
      </c>
      <c r="V147" s="100" t="str">
        <f t="shared" si="40"/>
        <v/>
      </c>
      <c r="W147" s="100" t="str">
        <f t="shared" si="55"/>
        <v/>
      </c>
      <c r="X147" s="100" t="str">
        <f t="shared" si="41"/>
        <v/>
      </c>
      <c r="Y147" s="100" t="str">
        <f t="shared" si="42"/>
        <v/>
      </c>
      <c r="Z147" s="100" t="str">
        <f>IF(LEN(P147)&gt;0, DATA_ANALYSIS!E$20*P147+DATA_ANALYSIS!R$20, "")</f>
        <v/>
      </c>
      <c r="AA147" s="100" t="str">
        <f t="shared" si="43"/>
        <v/>
      </c>
      <c r="AB147" s="100" t="str">
        <f t="shared" si="44"/>
        <v/>
      </c>
      <c r="AC147" s="106" t="str">
        <f t="shared" si="45"/>
        <v/>
      </c>
    </row>
    <row r="148" spans="2:29" x14ac:dyDescent="0.2">
      <c r="B148" s="26"/>
      <c r="C148" s="101">
        <f t="shared" si="46"/>
        <v>0</v>
      </c>
      <c r="D148" s="105"/>
      <c r="E148" s="35"/>
      <c r="F148" s="32" t="str">
        <f t="shared" si="47"/>
        <v>N</v>
      </c>
      <c r="G148" s="32" t="str">
        <f t="shared" si="48"/>
        <v>N</v>
      </c>
      <c r="H148" s="32" t="str">
        <f t="shared" si="56"/>
        <v/>
      </c>
      <c r="I148" s="32" t="str">
        <f t="shared" si="36"/>
        <v/>
      </c>
      <c r="J148" s="32" t="str">
        <f t="shared" si="37"/>
        <v/>
      </c>
      <c r="K148" s="32" t="str">
        <f t="shared" si="49"/>
        <v/>
      </c>
      <c r="L148" s="32" t="str">
        <f t="shared" si="50"/>
        <v/>
      </c>
      <c r="M148" s="32" t="str">
        <f t="shared" si="38"/>
        <v/>
      </c>
      <c r="N148" s="32" t="str">
        <f t="shared" si="39"/>
        <v/>
      </c>
      <c r="O148" s="35" t="s">
        <v>51</v>
      </c>
      <c r="P148" s="32"/>
      <c r="Q148" s="32"/>
      <c r="R148" s="100" t="str">
        <f t="shared" si="51"/>
        <v/>
      </c>
      <c r="S148" s="100" t="str">
        <f t="shared" si="52"/>
        <v/>
      </c>
      <c r="T148" s="100" t="str">
        <f t="shared" si="53"/>
        <v/>
      </c>
      <c r="U148" s="100" t="str">
        <f t="shared" si="54"/>
        <v/>
      </c>
      <c r="V148" s="100" t="str">
        <f t="shared" si="40"/>
        <v/>
      </c>
      <c r="W148" s="100" t="str">
        <f t="shared" si="55"/>
        <v/>
      </c>
      <c r="X148" s="100" t="str">
        <f t="shared" si="41"/>
        <v/>
      </c>
      <c r="Y148" s="100" t="str">
        <f t="shared" si="42"/>
        <v/>
      </c>
      <c r="Z148" s="100" t="str">
        <f>IF(LEN(P148)&gt;0, DATA_ANALYSIS!E$20*P148+DATA_ANALYSIS!R$20, "")</f>
        <v/>
      </c>
      <c r="AA148" s="100" t="str">
        <f t="shared" si="43"/>
        <v/>
      </c>
      <c r="AB148" s="100" t="str">
        <f t="shared" si="44"/>
        <v/>
      </c>
      <c r="AC148" s="106" t="str">
        <f t="shared" si="45"/>
        <v/>
      </c>
    </row>
    <row r="149" spans="2:29" x14ac:dyDescent="0.2">
      <c r="B149" s="26"/>
      <c r="C149" s="101">
        <f t="shared" si="46"/>
        <v>0</v>
      </c>
      <c r="D149" s="105"/>
      <c r="E149" s="35"/>
      <c r="F149" s="32" t="str">
        <f t="shared" si="47"/>
        <v>N</v>
      </c>
      <c r="G149" s="32" t="str">
        <f t="shared" si="48"/>
        <v>N</v>
      </c>
      <c r="H149" s="32" t="str">
        <f t="shared" si="56"/>
        <v/>
      </c>
      <c r="I149" s="32" t="str">
        <f t="shared" si="36"/>
        <v/>
      </c>
      <c r="J149" s="32" t="str">
        <f t="shared" si="37"/>
        <v/>
      </c>
      <c r="K149" s="32" t="str">
        <f t="shared" si="49"/>
        <v/>
      </c>
      <c r="L149" s="32" t="str">
        <f t="shared" si="50"/>
        <v/>
      </c>
      <c r="M149" s="32" t="str">
        <f t="shared" si="38"/>
        <v/>
      </c>
      <c r="N149" s="32" t="str">
        <f t="shared" si="39"/>
        <v/>
      </c>
      <c r="O149" s="35" t="s">
        <v>51</v>
      </c>
      <c r="P149" s="32"/>
      <c r="Q149" s="32"/>
      <c r="R149" s="100" t="str">
        <f t="shared" si="51"/>
        <v/>
      </c>
      <c r="S149" s="100" t="str">
        <f t="shared" si="52"/>
        <v/>
      </c>
      <c r="T149" s="100" t="str">
        <f t="shared" si="53"/>
        <v/>
      </c>
      <c r="U149" s="100" t="str">
        <f t="shared" si="54"/>
        <v/>
      </c>
      <c r="V149" s="100" t="str">
        <f t="shared" si="40"/>
        <v/>
      </c>
      <c r="W149" s="100" t="str">
        <f t="shared" si="55"/>
        <v/>
      </c>
      <c r="X149" s="100" t="str">
        <f t="shared" si="41"/>
        <v/>
      </c>
      <c r="Y149" s="100" t="str">
        <f t="shared" si="42"/>
        <v/>
      </c>
      <c r="Z149" s="100" t="str">
        <f>IF(LEN(P149)&gt;0, DATA_ANALYSIS!E$20*P149+DATA_ANALYSIS!R$20, "")</f>
        <v/>
      </c>
      <c r="AA149" s="100" t="str">
        <f t="shared" si="43"/>
        <v/>
      </c>
      <c r="AB149" s="100" t="str">
        <f t="shared" si="44"/>
        <v/>
      </c>
      <c r="AC149" s="106" t="str">
        <f t="shared" si="45"/>
        <v/>
      </c>
    </row>
    <row r="150" spans="2:29" x14ac:dyDescent="0.2">
      <c r="B150" s="26"/>
      <c r="C150" s="101">
        <f t="shared" si="46"/>
        <v>0</v>
      </c>
      <c r="D150" s="105"/>
      <c r="E150" s="35"/>
      <c r="F150" s="32" t="str">
        <f t="shared" si="47"/>
        <v>N</v>
      </c>
      <c r="G150" s="32" t="str">
        <f t="shared" si="48"/>
        <v>N</v>
      </c>
      <c r="H150" s="32" t="str">
        <f t="shared" si="56"/>
        <v/>
      </c>
      <c r="I150" s="32" t="str">
        <f t="shared" si="36"/>
        <v/>
      </c>
      <c r="J150" s="32" t="str">
        <f t="shared" si="37"/>
        <v/>
      </c>
      <c r="K150" s="32" t="str">
        <f t="shared" si="49"/>
        <v/>
      </c>
      <c r="L150" s="32" t="str">
        <f t="shared" si="50"/>
        <v/>
      </c>
      <c r="M150" s="32" t="str">
        <f t="shared" si="38"/>
        <v/>
      </c>
      <c r="N150" s="32" t="str">
        <f t="shared" si="39"/>
        <v/>
      </c>
      <c r="O150" s="35" t="s">
        <v>51</v>
      </c>
      <c r="P150" s="32"/>
      <c r="Q150" s="32"/>
      <c r="R150" s="100" t="str">
        <f t="shared" si="51"/>
        <v/>
      </c>
      <c r="S150" s="100" t="str">
        <f t="shared" si="52"/>
        <v/>
      </c>
      <c r="T150" s="100" t="str">
        <f t="shared" si="53"/>
        <v/>
      </c>
      <c r="U150" s="100" t="str">
        <f t="shared" si="54"/>
        <v/>
      </c>
      <c r="V150" s="100" t="str">
        <f t="shared" si="40"/>
        <v/>
      </c>
      <c r="W150" s="100" t="str">
        <f t="shared" si="55"/>
        <v/>
      </c>
      <c r="X150" s="100" t="str">
        <f t="shared" si="41"/>
        <v/>
      </c>
      <c r="Y150" s="100" t="str">
        <f t="shared" si="42"/>
        <v/>
      </c>
      <c r="Z150" s="100" t="str">
        <f>IF(LEN(P150)&gt;0, DATA_ANALYSIS!E$20*P150+DATA_ANALYSIS!R$20, "")</f>
        <v/>
      </c>
      <c r="AA150" s="100" t="str">
        <f t="shared" si="43"/>
        <v/>
      </c>
      <c r="AB150" s="100" t="str">
        <f t="shared" si="44"/>
        <v/>
      </c>
      <c r="AC150" s="106" t="str">
        <f t="shared" si="45"/>
        <v/>
      </c>
    </row>
    <row r="151" spans="2:29" x14ac:dyDescent="0.2">
      <c r="B151" s="26"/>
      <c r="C151" s="101">
        <f t="shared" si="46"/>
        <v>0</v>
      </c>
      <c r="D151" s="105"/>
      <c r="E151" s="35"/>
      <c r="F151" s="32" t="str">
        <f t="shared" si="47"/>
        <v>N</v>
      </c>
      <c r="G151" s="32" t="str">
        <f t="shared" si="48"/>
        <v>N</v>
      </c>
      <c r="H151" s="32" t="str">
        <f t="shared" si="56"/>
        <v/>
      </c>
      <c r="I151" s="32" t="str">
        <f t="shared" si="36"/>
        <v/>
      </c>
      <c r="J151" s="32" t="str">
        <f t="shared" si="37"/>
        <v/>
      </c>
      <c r="K151" s="32" t="str">
        <f t="shared" si="49"/>
        <v/>
      </c>
      <c r="L151" s="32" t="str">
        <f t="shared" si="50"/>
        <v/>
      </c>
      <c r="M151" s="32" t="str">
        <f t="shared" si="38"/>
        <v/>
      </c>
      <c r="N151" s="32" t="str">
        <f t="shared" si="39"/>
        <v/>
      </c>
      <c r="O151" s="35" t="s">
        <v>51</v>
      </c>
      <c r="P151" s="32"/>
      <c r="Q151" s="32"/>
      <c r="R151" s="100" t="str">
        <f t="shared" si="51"/>
        <v/>
      </c>
      <c r="S151" s="100" t="str">
        <f t="shared" si="52"/>
        <v/>
      </c>
      <c r="T151" s="100" t="str">
        <f t="shared" si="53"/>
        <v/>
      </c>
      <c r="U151" s="100" t="str">
        <f t="shared" si="54"/>
        <v/>
      </c>
      <c r="V151" s="100" t="str">
        <f t="shared" si="40"/>
        <v/>
      </c>
      <c r="W151" s="100" t="str">
        <f t="shared" si="55"/>
        <v/>
      </c>
      <c r="X151" s="100" t="str">
        <f t="shared" si="41"/>
        <v/>
      </c>
      <c r="Y151" s="100" t="str">
        <f t="shared" si="42"/>
        <v/>
      </c>
      <c r="Z151" s="100" t="str">
        <f>IF(LEN(P151)&gt;0, DATA_ANALYSIS!E$20*P151+DATA_ANALYSIS!R$20, "")</f>
        <v/>
      </c>
      <c r="AA151" s="100" t="str">
        <f t="shared" si="43"/>
        <v/>
      </c>
      <c r="AB151" s="100" t="str">
        <f t="shared" si="44"/>
        <v/>
      </c>
      <c r="AC151" s="106" t="str">
        <f t="shared" si="45"/>
        <v/>
      </c>
    </row>
    <row r="152" spans="2:29" x14ac:dyDescent="0.2">
      <c r="B152" s="26"/>
      <c r="C152" s="101">
        <f t="shared" si="46"/>
        <v>0</v>
      </c>
      <c r="D152" s="105"/>
      <c r="E152" s="35"/>
      <c r="F152" s="32" t="str">
        <f t="shared" si="47"/>
        <v>N</v>
      </c>
      <c r="G152" s="32" t="str">
        <f t="shared" si="48"/>
        <v>N</v>
      </c>
      <c r="H152" s="32" t="str">
        <f t="shared" si="56"/>
        <v/>
      </c>
      <c r="I152" s="32" t="str">
        <f t="shared" si="36"/>
        <v/>
      </c>
      <c r="J152" s="32" t="str">
        <f t="shared" si="37"/>
        <v/>
      </c>
      <c r="K152" s="32" t="str">
        <f t="shared" si="49"/>
        <v/>
      </c>
      <c r="L152" s="32" t="str">
        <f t="shared" si="50"/>
        <v/>
      </c>
      <c r="M152" s="32" t="str">
        <f t="shared" si="38"/>
        <v/>
      </c>
      <c r="N152" s="32" t="str">
        <f t="shared" si="39"/>
        <v/>
      </c>
      <c r="O152" s="35" t="s">
        <v>51</v>
      </c>
      <c r="P152" s="32"/>
      <c r="Q152" s="32"/>
      <c r="R152" s="100" t="str">
        <f t="shared" si="51"/>
        <v/>
      </c>
      <c r="S152" s="100" t="str">
        <f t="shared" si="52"/>
        <v/>
      </c>
      <c r="T152" s="100" t="str">
        <f t="shared" si="53"/>
        <v/>
      </c>
      <c r="U152" s="100" t="str">
        <f t="shared" si="54"/>
        <v/>
      </c>
      <c r="V152" s="100" t="str">
        <f t="shared" si="40"/>
        <v/>
      </c>
      <c r="W152" s="100" t="str">
        <f t="shared" si="55"/>
        <v/>
      </c>
      <c r="X152" s="100" t="str">
        <f t="shared" si="41"/>
        <v/>
      </c>
      <c r="Y152" s="100" t="str">
        <f t="shared" si="42"/>
        <v/>
      </c>
      <c r="Z152" s="100" t="str">
        <f>IF(LEN(P152)&gt;0, DATA_ANALYSIS!E$20*P152+DATA_ANALYSIS!R$20, "")</f>
        <v/>
      </c>
      <c r="AA152" s="100" t="str">
        <f t="shared" si="43"/>
        <v/>
      </c>
      <c r="AB152" s="100" t="str">
        <f t="shared" si="44"/>
        <v/>
      </c>
      <c r="AC152" s="106" t="str">
        <f t="shared" si="45"/>
        <v/>
      </c>
    </row>
    <row r="153" spans="2:29" x14ac:dyDescent="0.2">
      <c r="B153" s="26"/>
      <c r="C153" s="101">
        <f t="shared" si="46"/>
        <v>0</v>
      </c>
      <c r="D153" s="105"/>
      <c r="E153" s="35"/>
      <c r="F153" s="32" t="str">
        <f t="shared" si="47"/>
        <v>N</v>
      </c>
      <c r="G153" s="32" t="str">
        <f t="shared" si="48"/>
        <v>N</v>
      </c>
      <c r="H153" s="32" t="str">
        <f t="shared" si="56"/>
        <v/>
      </c>
      <c r="I153" s="32" t="str">
        <f t="shared" si="36"/>
        <v/>
      </c>
      <c r="J153" s="32" t="str">
        <f t="shared" si="37"/>
        <v/>
      </c>
      <c r="K153" s="32" t="str">
        <f t="shared" si="49"/>
        <v/>
      </c>
      <c r="L153" s="32" t="str">
        <f t="shared" si="50"/>
        <v/>
      </c>
      <c r="M153" s="32" t="str">
        <f t="shared" si="38"/>
        <v/>
      </c>
      <c r="N153" s="32" t="str">
        <f t="shared" si="39"/>
        <v/>
      </c>
      <c r="O153" s="35" t="s">
        <v>51</v>
      </c>
      <c r="P153" s="32"/>
      <c r="Q153" s="32"/>
      <c r="R153" s="100" t="str">
        <f t="shared" si="51"/>
        <v/>
      </c>
      <c r="S153" s="100" t="str">
        <f t="shared" si="52"/>
        <v/>
      </c>
      <c r="T153" s="100" t="str">
        <f t="shared" si="53"/>
        <v/>
      </c>
      <c r="U153" s="100" t="str">
        <f t="shared" si="54"/>
        <v/>
      </c>
      <c r="V153" s="100" t="str">
        <f t="shared" si="40"/>
        <v/>
      </c>
      <c r="W153" s="100" t="str">
        <f t="shared" si="55"/>
        <v/>
      </c>
      <c r="X153" s="100" t="str">
        <f t="shared" si="41"/>
        <v/>
      </c>
      <c r="Y153" s="100" t="str">
        <f t="shared" si="42"/>
        <v/>
      </c>
      <c r="Z153" s="100" t="str">
        <f>IF(LEN(P153)&gt;0, DATA_ANALYSIS!E$20*P153+DATA_ANALYSIS!R$20, "")</f>
        <v/>
      </c>
      <c r="AA153" s="100" t="str">
        <f t="shared" si="43"/>
        <v/>
      </c>
      <c r="AB153" s="100" t="str">
        <f t="shared" si="44"/>
        <v/>
      </c>
      <c r="AC153" s="106" t="str">
        <f t="shared" si="45"/>
        <v/>
      </c>
    </row>
    <row r="154" spans="2:29" x14ac:dyDescent="0.2">
      <c r="B154" s="26"/>
      <c r="C154" s="101">
        <f t="shared" si="46"/>
        <v>0</v>
      </c>
      <c r="D154" s="105"/>
      <c r="E154" s="35"/>
      <c r="F154" s="32" t="str">
        <f t="shared" si="47"/>
        <v>N</v>
      </c>
      <c r="G154" s="32" t="str">
        <f t="shared" si="48"/>
        <v>N</v>
      </c>
      <c r="H154" s="32" t="str">
        <f t="shared" si="56"/>
        <v/>
      </c>
      <c r="I154" s="32" t="str">
        <f t="shared" si="36"/>
        <v/>
      </c>
      <c r="J154" s="32" t="str">
        <f t="shared" si="37"/>
        <v/>
      </c>
      <c r="K154" s="32" t="str">
        <f t="shared" si="49"/>
        <v/>
      </c>
      <c r="L154" s="32" t="str">
        <f t="shared" si="50"/>
        <v/>
      </c>
      <c r="M154" s="32" t="str">
        <f t="shared" si="38"/>
        <v/>
      </c>
      <c r="N154" s="32" t="str">
        <f t="shared" si="39"/>
        <v/>
      </c>
      <c r="O154" s="35" t="s">
        <v>51</v>
      </c>
      <c r="P154" s="32"/>
      <c r="Q154" s="32"/>
      <c r="R154" s="100" t="str">
        <f t="shared" si="51"/>
        <v/>
      </c>
      <c r="S154" s="100" t="str">
        <f t="shared" si="52"/>
        <v/>
      </c>
      <c r="T154" s="100" t="str">
        <f t="shared" si="53"/>
        <v/>
      </c>
      <c r="U154" s="100" t="str">
        <f t="shared" si="54"/>
        <v/>
      </c>
      <c r="V154" s="100" t="str">
        <f t="shared" si="40"/>
        <v/>
      </c>
      <c r="W154" s="100" t="str">
        <f t="shared" si="55"/>
        <v/>
      </c>
      <c r="X154" s="100" t="str">
        <f t="shared" si="41"/>
        <v/>
      </c>
      <c r="Y154" s="100" t="str">
        <f t="shared" si="42"/>
        <v/>
      </c>
      <c r="Z154" s="100" t="str">
        <f>IF(LEN(P154)&gt;0, DATA_ANALYSIS!E$20*P154+DATA_ANALYSIS!R$20, "")</f>
        <v/>
      </c>
      <c r="AA154" s="100" t="str">
        <f t="shared" si="43"/>
        <v/>
      </c>
      <c r="AB154" s="100" t="str">
        <f t="shared" si="44"/>
        <v/>
      </c>
      <c r="AC154" s="106" t="str">
        <f t="shared" si="45"/>
        <v/>
      </c>
    </row>
    <row r="155" spans="2:29" x14ac:dyDescent="0.2">
      <c r="B155" s="26"/>
      <c r="C155" s="101">
        <f t="shared" si="46"/>
        <v>0</v>
      </c>
      <c r="D155" s="105"/>
      <c r="E155" s="35"/>
      <c r="F155" s="32" t="str">
        <f t="shared" si="47"/>
        <v>N</v>
      </c>
      <c r="G155" s="32" t="str">
        <f t="shared" si="48"/>
        <v>N</v>
      </c>
      <c r="H155" s="32" t="str">
        <f t="shared" si="56"/>
        <v/>
      </c>
      <c r="I155" s="32" t="str">
        <f t="shared" ref="I155:I218" si="57">IF(F155="Y", D155+H155, "")</f>
        <v/>
      </c>
      <c r="J155" s="32" t="str">
        <f t="shared" ref="J155:J218" si="58">IF(G155="Y", E155+H155, "")</f>
        <v/>
      </c>
      <c r="K155" s="32" t="str">
        <f t="shared" si="49"/>
        <v/>
      </c>
      <c r="L155" s="32" t="str">
        <f t="shared" si="50"/>
        <v/>
      </c>
      <c r="M155" s="32" t="str">
        <f t="shared" ref="M155:M218" si="59">IF(F155="Y", IF(OR(P155&lt;J$20, P155&gt;K$20),1,0), "")</f>
        <v/>
      </c>
      <c r="N155" s="32" t="str">
        <f t="shared" ref="N155:N218" si="60">IF(G155="Y", IF(OR(Q155&lt;L$20, Q155&gt;M$20), 1, 0 ), "")</f>
        <v/>
      </c>
      <c r="O155" s="35" t="s">
        <v>51</v>
      </c>
      <c r="P155" s="32"/>
      <c r="Q155" s="32"/>
      <c r="R155" s="100" t="str">
        <f t="shared" si="51"/>
        <v/>
      </c>
      <c r="S155" s="100" t="str">
        <f t="shared" si="52"/>
        <v/>
      </c>
      <c r="T155" s="100" t="str">
        <f t="shared" si="53"/>
        <v/>
      </c>
      <c r="U155" s="100" t="str">
        <f t="shared" si="54"/>
        <v/>
      </c>
      <c r="V155" s="100" t="str">
        <f t="shared" ref="V155:V218" si="61">IFERROR(IF(F155="Y", (P155-P$25), ""), "")</f>
        <v/>
      </c>
      <c r="W155" s="100" t="str">
        <f t="shared" si="55"/>
        <v/>
      </c>
      <c r="X155" s="100" t="str">
        <f t="shared" ref="X155:X218" si="62">IFERROR(R155*S155,"")</f>
        <v/>
      </c>
      <c r="Y155" s="100" t="str">
        <f t="shared" ref="Y155:Y218" si="63">IFERROR(R155*R155, "")</f>
        <v/>
      </c>
      <c r="Z155" s="100" t="str">
        <f>IF(LEN(P155)&gt;0, DATA_ANALYSIS!E$20*P155+DATA_ANALYSIS!R$20, "")</f>
        <v/>
      </c>
      <c r="AA155" s="100" t="str">
        <f t="shared" ref="AA155:AA218" si="64">IFERROR(Z155-Q155, "")</f>
        <v/>
      </c>
      <c r="AB155" s="100" t="str">
        <f t="shared" ref="AB155:AB218" si="65">IFERROR(AA155*AA155, "")</f>
        <v/>
      </c>
      <c r="AC155" s="106" t="str">
        <f t="shared" ref="AC155:AC218" si="66">IFERROR(S155*S155,"")</f>
        <v/>
      </c>
    </row>
    <row r="156" spans="2:29" x14ac:dyDescent="0.2">
      <c r="B156" s="26"/>
      <c r="C156" s="101">
        <f t="shared" ref="C156:C219" si="67">IF(F156="Y",1,0)</f>
        <v>0</v>
      </c>
      <c r="D156" s="105"/>
      <c r="E156" s="35"/>
      <c r="F156" s="32" t="str">
        <f t="shared" ref="F156:F219" si="68">IF(LEN(D156)&gt;0, "Y", "N")</f>
        <v>N</v>
      </c>
      <c r="G156" s="32" t="str">
        <f t="shared" ref="G156:G219" si="69">IF(LEN(E156)&gt;0, "Y", "N")</f>
        <v>N</v>
      </c>
      <c r="H156" s="32" t="str">
        <f t="shared" si="56"/>
        <v/>
      </c>
      <c r="I156" s="32" t="str">
        <f t="shared" si="57"/>
        <v/>
      </c>
      <c r="J156" s="32" t="str">
        <f t="shared" si="58"/>
        <v/>
      </c>
      <c r="K156" s="32" t="str">
        <f t="shared" ref="K156:K219" si="70">IFERROR(RANK(I156, I$27:I$1034, 1), "")</f>
        <v/>
      </c>
      <c r="L156" s="32" t="str">
        <f t="shared" ref="L156:L219" si="71">IFERROR(RANK(J156, J$27:J$1034, 1), "")</f>
        <v/>
      </c>
      <c r="M156" s="32" t="str">
        <f t="shared" si="59"/>
        <v/>
      </c>
      <c r="N156" s="32" t="str">
        <f t="shared" si="60"/>
        <v/>
      </c>
      <c r="O156" s="35" t="s">
        <v>51</v>
      </c>
      <c r="P156" s="32"/>
      <c r="Q156" s="32"/>
      <c r="R156" s="100" t="str">
        <f t="shared" ref="R156:R219" si="72">IF(F156="Y", P156-P$23, "")</f>
        <v/>
      </c>
      <c r="S156" s="100" t="str">
        <f t="shared" ref="S156:S219" si="73">IF(G156="y", Q156-Q$23, "")</f>
        <v/>
      </c>
      <c r="T156" s="100" t="str">
        <f t="shared" ref="T156:T219" si="74">IFERROR(ABS(R156), "")</f>
        <v/>
      </c>
      <c r="U156" s="100" t="str">
        <f t="shared" ref="U156:U219" si="75">IFERROR(ABS(S156), "")</f>
        <v/>
      </c>
      <c r="V156" s="100" t="str">
        <f t="shared" si="61"/>
        <v/>
      </c>
      <c r="W156" s="100" t="str">
        <f t="shared" ref="W156:W219" si="76">IFERROR(IF(G156="Y", Q156-Q$25, ""), "")</f>
        <v/>
      </c>
      <c r="X156" s="100" t="str">
        <f t="shared" si="62"/>
        <v/>
      </c>
      <c r="Y156" s="100" t="str">
        <f t="shared" si="63"/>
        <v/>
      </c>
      <c r="Z156" s="100" t="str">
        <f>IF(LEN(P156)&gt;0, DATA_ANALYSIS!E$20*P156+DATA_ANALYSIS!R$20, "")</f>
        <v/>
      </c>
      <c r="AA156" s="100" t="str">
        <f t="shared" si="64"/>
        <v/>
      </c>
      <c r="AB156" s="100" t="str">
        <f t="shared" si="65"/>
        <v/>
      </c>
      <c r="AC156" s="106" t="str">
        <f t="shared" si="66"/>
        <v/>
      </c>
    </row>
    <row r="157" spans="2:29" x14ac:dyDescent="0.2">
      <c r="B157" s="26"/>
      <c r="C157" s="101">
        <f t="shared" si="67"/>
        <v>0</v>
      </c>
      <c r="D157" s="105"/>
      <c r="E157" s="35"/>
      <c r="F157" s="32" t="str">
        <f t="shared" si="68"/>
        <v>N</v>
      </c>
      <c r="G157" s="32" t="str">
        <f t="shared" si="69"/>
        <v>N</v>
      </c>
      <c r="H157" s="32" t="str">
        <f t="shared" ref="H157:H220" si="77">IF(G157="Y", 0.0000000001+H156, "")</f>
        <v/>
      </c>
      <c r="I157" s="32" t="str">
        <f t="shared" si="57"/>
        <v/>
      </c>
      <c r="J157" s="32" t="str">
        <f t="shared" si="58"/>
        <v/>
      </c>
      <c r="K157" s="32" t="str">
        <f t="shared" si="70"/>
        <v/>
      </c>
      <c r="L157" s="32" t="str">
        <f t="shared" si="71"/>
        <v/>
      </c>
      <c r="M157" s="32" t="str">
        <f t="shared" si="59"/>
        <v/>
      </c>
      <c r="N157" s="32" t="str">
        <f t="shared" si="60"/>
        <v/>
      </c>
      <c r="O157" s="35" t="s">
        <v>51</v>
      </c>
      <c r="P157" s="32"/>
      <c r="Q157" s="32"/>
      <c r="R157" s="100" t="str">
        <f t="shared" si="72"/>
        <v/>
      </c>
      <c r="S157" s="100" t="str">
        <f t="shared" si="73"/>
        <v/>
      </c>
      <c r="T157" s="100" t="str">
        <f t="shared" si="74"/>
        <v/>
      </c>
      <c r="U157" s="100" t="str">
        <f t="shared" si="75"/>
        <v/>
      </c>
      <c r="V157" s="100" t="str">
        <f t="shared" si="61"/>
        <v/>
      </c>
      <c r="W157" s="100" t="str">
        <f t="shared" si="76"/>
        <v/>
      </c>
      <c r="X157" s="100" t="str">
        <f t="shared" si="62"/>
        <v/>
      </c>
      <c r="Y157" s="100" t="str">
        <f t="shared" si="63"/>
        <v/>
      </c>
      <c r="Z157" s="100" t="str">
        <f>IF(LEN(P157)&gt;0, DATA_ANALYSIS!E$20*P157+DATA_ANALYSIS!R$20, "")</f>
        <v/>
      </c>
      <c r="AA157" s="100" t="str">
        <f t="shared" si="64"/>
        <v/>
      </c>
      <c r="AB157" s="100" t="str">
        <f t="shared" si="65"/>
        <v/>
      </c>
      <c r="AC157" s="106" t="str">
        <f t="shared" si="66"/>
        <v/>
      </c>
    </row>
    <row r="158" spans="2:29" x14ac:dyDescent="0.2">
      <c r="B158" s="26"/>
      <c r="C158" s="101">
        <f t="shared" si="67"/>
        <v>0</v>
      </c>
      <c r="D158" s="105"/>
      <c r="E158" s="35"/>
      <c r="F158" s="32" t="str">
        <f t="shared" si="68"/>
        <v>N</v>
      </c>
      <c r="G158" s="32" t="str">
        <f t="shared" si="69"/>
        <v>N</v>
      </c>
      <c r="H158" s="32" t="str">
        <f t="shared" si="77"/>
        <v/>
      </c>
      <c r="I158" s="32" t="str">
        <f t="shared" si="57"/>
        <v/>
      </c>
      <c r="J158" s="32" t="str">
        <f t="shared" si="58"/>
        <v/>
      </c>
      <c r="K158" s="32" t="str">
        <f t="shared" si="70"/>
        <v/>
      </c>
      <c r="L158" s="32" t="str">
        <f t="shared" si="71"/>
        <v/>
      </c>
      <c r="M158" s="32" t="str">
        <f t="shared" si="59"/>
        <v/>
      </c>
      <c r="N158" s="32" t="str">
        <f t="shared" si="60"/>
        <v/>
      </c>
      <c r="O158" s="35" t="s">
        <v>51</v>
      </c>
      <c r="P158" s="32"/>
      <c r="Q158" s="32"/>
      <c r="R158" s="100" t="str">
        <f t="shared" si="72"/>
        <v/>
      </c>
      <c r="S158" s="100" t="str">
        <f t="shared" si="73"/>
        <v/>
      </c>
      <c r="T158" s="100" t="str">
        <f t="shared" si="74"/>
        <v/>
      </c>
      <c r="U158" s="100" t="str">
        <f t="shared" si="75"/>
        <v/>
      </c>
      <c r="V158" s="100" t="str">
        <f t="shared" si="61"/>
        <v/>
      </c>
      <c r="W158" s="100" t="str">
        <f t="shared" si="76"/>
        <v/>
      </c>
      <c r="X158" s="100" t="str">
        <f t="shared" si="62"/>
        <v/>
      </c>
      <c r="Y158" s="100" t="str">
        <f t="shared" si="63"/>
        <v/>
      </c>
      <c r="Z158" s="100" t="str">
        <f>IF(LEN(P158)&gt;0, DATA_ANALYSIS!E$20*P158+DATA_ANALYSIS!R$20, "")</f>
        <v/>
      </c>
      <c r="AA158" s="100" t="str">
        <f t="shared" si="64"/>
        <v/>
      </c>
      <c r="AB158" s="100" t="str">
        <f t="shared" si="65"/>
        <v/>
      </c>
      <c r="AC158" s="106" t="str">
        <f t="shared" si="66"/>
        <v/>
      </c>
    </row>
    <row r="159" spans="2:29" x14ac:dyDescent="0.2">
      <c r="B159" s="26"/>
      <c r="C159" s="101">
        <f t="shared" si="67"/>
        <v>0</v>
      </c>
      <c r="D159" s="105"/>
      <c r="E159" s="35"/>
      <c r="F159" s="32" t="str">
        <f t="shared" si="68"/>
        <v>N</v>
      </c>
      <c r="G159" s="32" t="str">
        <f t="shared" si="69"/>
        <v>N</v>
      </c>
      <c r="H159" s="32" t="str">
        <f t="shared" si="77"/>
        <v/>
      </c>
      <c r="I159" s="32" t="str">
        <f t="shared" si="57"/>
        <v/>
      </c>
      <c r="J159" s="32" t="str">
        <f t="shared" si="58"/>
        <v/>
      </c>
      <c r="K159" s="32" t="str">
        <f t="shared" si="70"/>
        <v/>
      </c>
      <c r="L159" s="32" t="str">
        <f t="shared" si="71"/>
        <v/>
      </c>
      <c r="M159" s="32" t="str">
        <f t="shared" si="59"/>
        <v/>
      </c>
      <c r="N159" s="32" t="str">
        <f t="shared" si="60"/>
        <v/>
      </c>
      <c r="O159" s="35" t="s">
        <v>51</v>
      </c>
      <c r="P159" s="32"/>
      <c r="Q159" s="32"/>
      <c r="R159" s="100" t="str">
        <f t="shared" si="72"/>
        <v/>
      </c>
      <c r="S159" s="100" t="str">
        <f t="shared" si="73"/>
        <v/>
      </c>
      <c r="T159" s="100" t="str">
        <f t="shared" si="74"/>
        <v/>
      </c>
      <c r="U159" s="100" t="str">
        <f t="shared" si="75"/>
        <v/>
      </c>
      <c r="V159" s="100" t="str">
        <f t="shared" si="61"/>
        <v/>
      </c>
      <c r="W159" s="100" t="str">
        <f t="shared" si="76"/>
        <v/>
      </c>
      <c r="X159" s="100" t="str">
        <f t="shared" si="62"/>
        <v/>
      </c>
      <c r="Y159" s="100" t="str">
        <f t="shared" si="63"/>
        <v/>
      </c>
      <c r="Z159" s="100" t="str">
        <f>IF(LEN(P159)&gt;0, DATA_ANALYSIS!E$20*P159+DATA_ANALYSIS!R$20, "")</f>
        <v/>
      </c>
      <c r="AA159" s="100" t="str">
        <f t="shared" si="64"/>
        <v/>
      </c>
      <c r="AB159" s="100" t="str">
        <f t="shared" si="65"/>
        <v/>
      </c>
      <c r="AC159" s="106" t="str">
        <f t="shared" si="66"/>
        <v/>
      </c>
    </row>
    <row r="160" spans="2:29" x14ac:dyDescent="0.2">
      <c r="B160" s="26"/>
      <c r="C160" s="101">
        <f t="shared" si="67"/>
        <v>0</v>
      </c>
      <c r="D160" s="105"/>
      <c r="E160" s="35"/>
      <c r="F160" s="32" t="str">
        <f t="shared" si="68"/>
        <v>N</v>
      </c>
      <c r="G160" s="32" t="str">
        <f t="shared" si="69"/>
        <v>N</v>
      </c>
      <c r="H160" s="32" t="str">
        <f t="shared" si="77"/>
        <v/>
      </c>
      <c r="I160" s="32" t="str">
        <f t="shared" si="57"/>
        <v/>
      </c>
      <c r="J160" s="32" t="str">
        <f t="shared" si="58"/>
        <v/>
      </c>
      <c r="K160" s="32" t="str">
        <f t="shared" si="70"/>
        <v/>
      </c>
      <c r="L160" s="32" t="str">
        <f t="shared" si="71"/>
        <v/>
      </c>
      <c r="M160" s="32" t="str">
        <f t="shared" si="59"/>
        <v/>
      </c>
      <c r="N160" s="32" t="str">
        <f t="shared" si="60"/>
        <v/>
      </c>
      <c r="O160" s="35" t="s">
        <v>51</v>
      </c>
      <c r="P160" s="32"/>
      <c r="Q160" s="32"/>
      <c r="R160" s="100" t="str">
        <f t="shared" si="72"/>
        <v/>
      </c>
      <c r="S160" s="100" t="str">
        <f t="shared" si="73"/>
        <v/>
      </c>
      <c r="T160" s="100" t="str">
        <f t="shared" si="74"/>
        <v/>
      </c>
      <c r="U160" s="100" t="str">
        <f t="shared" si="75"/>
        <v/>
      </c>
      <c r="V160" s="100" t="str">
        <f t="shared" si="61"/>
        <v/>
      </c>
      <c r="W160" s="100" t="str">
        <f t="shared" si="76"/>
        <v/>
      </c>
      <c r="X160" s="100" t="str">
        <f t="shared" si="62"/>
        <v/>
      </c>
      <c r="Y160" s="100" t="str">
        <f t="shared" si="63"/>
        <v/>
      </c>
      <c r="Z160" s="100" t="str">
        <f>IF(LEN(P160)&gt;0, DATA_ANALYSIS!E$20*P160+DATA_ANALYSIS!R$20, "")</f>
        <v/>
      </c>
      <c r="AA160" s="100" t="str">
        <f t="shared" si="64"/>
        <v/>
      </c>
      <c r="AB160" s="100" t="str">
        <f t="shared" si="65"/>
        <v/>
      </c>
      <c r="AC160" s="106" t="str">
        <f t="shared" si="66"/>
        <v/>
      </c>
    </row>
    <row r="161" spans="2:29" x14ac:dyDescent="0.2">
      <c r="B161" s="26"/>
      <c r="C161" s="101">
        <f t="shared" si="67"/>
        <v>0</v>
      </c>
      <c r="D161" s="105"/>
      <c r="E161" s="35"/>
      <c r="F161" s="32" t="str">
        <f t="shared" si="68"/>
        <v>N</v>
      </c>
      <c r="G161" s="32" t="str">
        <f t="shared" si="69"/>
        <v>N</v>
      </c>
      <c r="H161" s="32" t="str">
        <f t="shared" si="77"/>
        <v/>
      </c>
      <c r="I161" s="32" t="str">
        <f t="shared" si="57"/>
        <v/>
      </c>
      <c r="J161" s="32" t="str">
        <f t="shared" si="58"/>
        <v/>
      </c>
      <c r="K161" s="32" t="str">
        <f t="shared" si="70"/>
        <v/>
      </c>
      <c r="L161" s="32" t="str">
        <f t="shared" si="71"/>
        <v/>
      </c>
      <c r="M161" s="32" t="str">
        <f t="shared" si="59"/>
        <v/>
      </c>
      <c r="N161" s="32" t="str">
        <f t="shared" si="60"/>
        <v/>
      </c>
      <c r="O161" s="35" t="s">
        <v>51</v>
      </c>
      <c r="P161" s="32"/>
      <c r="Q161" s="32"/>
      <c r="R161" s="100" t="str">
        <f t="shared" si="72"/>
        <v/>
      </c>
      <c r="S161" s="100" t="str">
        <f t="shared" si="73"/>
        <v/>
      </c>
      <c r="T161" s="100" t="str">
        <f t="shared" si="74"/>
        <v/>
      </c>
      <c r="U161" s="100" t="str">
        <f t="shared" si="75"/>
        <v/>
      </c>
      <c r="V161" s="100" t="str">
        <f t="shared" si="61"/>
        <v/>
      </c>
      <c r="W161" s="100" t="str">
        <f t="shared" si="76"/>
        <v/>
      </c>
      <c r="X161" s="100" t="str">
        <f t="shared" si="62"/>
        <v/>
      </c>
      <c r="Y161" s="100" t="str">
        <f t="shared" si="63"/>
        <v/>
      </c>
      <c r="Z161" s="100" t="str">
        <f>IF(LEN(P161)&gt;0, DATA_ANALYSIS!E$20*P161+DATA_ANALYSIS!R$20, "")</f>
        <v/>
      </c>
      <c r="AA161" s="100" t="str">
        <f t="shared" si="64"/>
        <v/>
      </c>
      <c r="AB161" s="100" t="str">
        <f t="shared" si="65"/>
        <v/>
      </c>
      <c r="AC161" s="106" t="str">
        <f t="shared" si="66"/>
        <v/>
      </c>
    </row>
    <row r="162" spans="2:29" x14ac:dyDescent="0.2">
      <c r="B162" s="26"/>
      <c r="C162" s="101">
        <f t="shared" si="67"/>
        <v>0</v>
      </c>
      <c r="D162" s="105"/>
      <c r="E162" s="35"/>
      <c r="F162" s="32" t="str">
        <f t="shared" si="68"/>
        <v>N</v>
      </c>
      <c r="G162" s="32" t="str">
        <f t="shared" si="69"/>
        <v>N</v>
      </c>
      <c r="H162" s="32" t="str">
        <f t="shared" si="77"/>
        <v/>
      </c>
      <c r="I162" s="32" t="str">
        <f t="shared" si="57"/>
        <v/>
      </c>
      <c r="J162" s="32" t="str">
        <f t="shared" si="58"/>
        <v/>
      </c>
      <c r="K162" s="32" t="str">
        <f t="shared" si="70"/>
        <v/>
      </c>
      <c r="L162" s="32" t="str">
        <f t="shared" si="71"/>
        <v/>
      </c>
      <c r="M162" s="32" t="str">
        <f t="shared" si="59"/>
        <v/>
      </c>
      <c r="N162" s="32" t="str">
        <f t="shared" si="60"/>
        <v/>
      </c>
      <c r="O162" s="35" t="s">
        <v>51</v>
      </c>
      <c r="P162" s="32"/>
      <c r="Q162" s="32"/>
      <c r="R162" s="100" t="str">
        <f t="shared" si="72"/>
        <v/>
      </c>
      <c r="S162" s="100" t="str">
        <f t="shared" si="73"/>
        <v/>
      </c>
      <c r="T162" s="100" t="str">
        <f t="shared" si="74"/>
        <v/>
      </c>
      <c r="U162" s="100" t="str">
        <f t="shared" si="75"/>
        <v/>
      </c>
      <c r="V162" s="100" t="str">
        <f t="shared" si="61"/>
        <v/>
      </c>
      <c r="W162" s="100" t="str">
        <f t="shared" si="76"/>
        <v/>
      </c>
      <c r="X162" s="100" t="str">
        <f t="shared" si="62"/>
        <v/>
      </c>
      <c r="Y162" s="100" t="str">
        <f t="shared" si="63"/>
        <v/>
      </c>
      <c r="Z162" s="100" t="str">
        <f>IF(LEN(P162)&gt;0, DATA_ANALYSIS!E$20*P162+DATA_ANALYSIS!R$20, "")</f>
        <v/>
      </c>
      <c r="AA162" s="100" t="str">
        <f t="shared" si="64"/>
        <v/>
      </c>
      <c r="AB162" s="100" t="str">
        <f t="shared" si="65"/>
        <v/>
      </c>
      <c r="AC162" s="106" t="str">
        <f t="shared" si="66"/>
        <v/>
      </c>
    </row>
    <row r="163" spans="2:29" x14ac:dyDescent="0.2">
      <c r="B163" s="26"/>
      <c r="C163" s="101">
        <f t="shared" si="67"/>
        <v>0</v>
      </c>
      <c r="D163" s="105"/>
      <c r="E163" s="35"/>
      <c r="F163" s="32" t="str">
        <f t="shared" si="68"/>
        <v>N</v>
      </c>
      <c r="G163" s="32" t="str">
        <f t="shared" si="69"/>
        <v>N</v>
      </c>
      <c r="H163" s="32" t="str">
        <f t="shared" si="77"/>
        <v/>
      </c>
      <c r="I163" s="32" t="str">
        <f t="shared" si="57"/>
        <v/>
      </c>
      <c r="J163" s="32" t="str">
        <f t="shared" si="58"/>
        <v/>
      </c>
      <c r="K163" s="32" t="str">
        <f t="shared" si="70"/>
        <v/>
      </c>
      <c r="L163" s="32" t="str">
        <f t="shared" si="71"/>
        <v/>
      </c>
      <c r="M163" s="32" t="str">
        <f t="shared" si="59"/>
        <v/>
      </c>
      <c r="N163" s="32" t="str">
        <f t="shared" si="60"/>
        <v/>
      </c>
      <c r="O163" s="35" t="s">
        <v>51</v>
      </c>
      <c r="P163" s="32"/>
      <c r="Q163" s="32"/>
      <c r="R163" s="100" t="str">
        <f t="shared" si="72"/>
        <v/>
      </c>
      <c r="S163" s="100" t="str">
        <f t="shared" si="73"/>
        <v/>
      </c>
      <c r="T163" s="100" t="str">
        <f t="shared" si="74"/>
        <v/>
      </c>
      <c r="U163" s="100" t="str">
        <f t="shared" si="75"/>
        <v/>
      </c>
      <c r="V163" s="100" t="str">
        <f t="shared" si="61"/>
        <v/>
      </c>
      <c r="W163" s="100" t="str">
        <f t="shared" si="76"/>
        <v/>
      </c>
      <c r="X163" s="100" t="str">
        <f t="shared" si="62"/>
        <v/>
      </c>
      <c r="Y163" s="100" t="str">
        <f t="shared" si="63"/>
        <v/>
      </c>
      <c r="Z163" s="100" t="str">
        <f>IF(LEN(P163)&gt;0, DATA_ANALYSIS!E$20*P163+DATA_ANALYSIS!R$20, "")</f>
        <v/>
      </c>
      <c r="AA163" s="100" t="str">
        <f t="shared" si="64"/>
        <v/>
      </c>
      <c r="AB163" s="100" t="str">
        <f t="shared" si="65"/>
        <v/>
      </c>
      <c r="AC163" s="106" t="str">
        <f t="shared" si="66"/>
        <v/>
      </c>
    </row>
    <row r="164" spans="2:29" x14ac:dyDescent="0.2">
      <c r="B164" s="26"/>
      <c r="C164" s="101">
        <f t="shared" si="67"/>
        <v>0</v>
      </c>
      <c r="D164" s="105"/>
      <c r="E164" s="35"/>
      <c r="F164" s="32" t="str">
        <f t="shared" si="68"/>
        <v>N</v>
      </c>
      <c r="G164" s="32" t="str">
        <f t="shared" si="69"/>
        <v>N</v>
      </c>
      <c r="H164" s="32" t="str">
        <f t="shared" si="77"/>
        <v/>
      </c>
      <c r="I164" s="32" t="str">
        <f t="shared" si="57"/>
        <v/>
      </c>
      <c r="J164" s="32" t="str">
        <f t="shared" si="58"/>
        <v/>
      </c>
      <c r="K164" s="32" t="str">
        <f t="shared" si="70"/>
        <v/>
      </c>
      <c r="L164" s="32" t="str">
        <f t="shared" si="71"/>
        <v/>
      </c>
      <c r="M164" s="32" t="str">
        <f t="shared" si="59"/>
        <v/>
      </c>
      <c r="N164" s="32" t="str">
        <f t="shared" si="60"/>
        <v/>
      </c>
      <c r="O164" s="35" t="s">
        <v>51</v>
      </c>
      <c r="P164" s="32"/>
      <c r="Q164" s="32"/>
      <c r="R164" s="100" t="str">
        <f t="shared" si="72"/>
        <v/>
      </c>
      <c r="S164" s="100" t="str">
        <f t="shared" si="73"/>
        <v/>
      </c>
      <c r="T164" s="100" t="str">
        <f t="shared" si="74"/>
        <v/>
      </c>
      <c r="U164" s="100" t="str">
        <f t="shared" si="75"/>
        <v/>
      </c>
      <c r="V164" s="100" t="str">
        <f t="shared" si="61"/>
        <v/>
      </c>
      <c r="W164" s="100" t="str">
        <f t="shared" si="76"/>
        <v/>
      </c>
      <c r="X164" s="100" t="str">
        <f t="shared" si="62"/>
        <v/>
      </c>
      <c r="Y164" s="100" t="str">
        <f t="shared" si="63"/>
        <v/>
      </c>
      <c r="Z164" s="100" t="str">
        <f>IF(LEN(P164)&gt;0, DATA_ANALYSIS!E$20*P164+DATA_ANALYSIS!R$20, "")</f>
        <v/>
      </c>
      <c r="AA164" s="100" t="str">
        <f t="shared" si="64"/>
        <v/>
      </c>
      <c r="AB164" s="100" t="str">
        <f t="shared" si="65"/>
        <v/>
      </c>
      <c r="AC164" s="106" t="str">
        <f t="shared" si="66"/>
        <v/>
      </c>
    </row>
    <row r="165" spans="2:29" x14ac:dyDescent="0.2">
      <c r="B165" s="26"/>
      <c r="C165" s="101">
        <f t="shared" si="67"/>
        <v>0</v>
      </c>
      <c r="D165" s="105"/>
      <c r="E165" s="35"/>
      <c r="F165" s="32" t="str">
        <f t="shared" si="68"/>
        <v>N</v>
      </c>
      <c r="G165" s="32" t="str">
        <f t="shared" si="69"/>
        <v>N</v>
      </c>
      <c r="H165" s="32" t="str">
        <f t="shared" si="77"/>
        <v/>
      </c>
      <c r="I165" s="32" t="str">
        <f t="shared" si="57"/>
        <v/>
      </c>
      <c r="J165" s="32" t="str">
        <f t="shared" si="58"/>
        <v/>
      </c>
      <c r="K165" s="32" t="str">
        <f t="shared" si="70"/>
        <v/>
      </c>
      <c r="L165" s="32" t="str">
        <f t="shared" si="71"/>
        <v/>
      </c>
      <c r="M165" s="32" t="str">
        <f t="shared" si="59"/>
        <v/>
      </c>
      <c r="N165" s="32" t="str">
        <f t="shared" si="60"/>
        <v/>
      </c>
      <c r="O165" s="35" t="s">
        <v>51</v>
      </c>
      <c r="P165" s="32"/>
      <c r="Q165" s="32"/>
      <c r="R165" s="100" t="str">
        <f t="shared" si="72"/>
        <v/>
      </c>
      <c r="S165" s="100" t="str">
        <f t="shared" si="73"/>
        <v/>
      </c>
      <c r="T165" s="100" t="str">
        <f t="shared" si="74"/>
        <v/>
      </c>
      <c r="U165" s="100" t="str">
        <f t="shared" si="75"/>
        <v/>
      </c>
      <c r="V165" s="100" t="str">
        <f t="shared" si="61"/>
        <v/>
      </c>
      <c r="W165" s="100" t="str">
        <f t="shared" si="76"/>
        <v/>
      </c>
      <c r="X165" s="100" t="str">
        <f t="shared" si="62"/>
        <v/>
      </c>
      <c r="Y165" s="100" t="str">
        <f t="shared" si="63"/>
        <v/>
      </c>
      <c r="Z165" s="100" t="str">
        <f>IF(LEN(P165)&gt;0, DATA_ANALYSIS!E$20*P165+DATA_ANALYSIS!R$20, "")</f>
        <v/>
      </c>
      <c r="AA165" s="100" t="str">
        <f t="shared" si="64"/>
        <v/>
      </c>
      <c r="AB165" s="100" t="str">
        <f t="shared" si="65"/>
        <v/>
      </c>
      <c r="AC165" s="106" t="str">
        <f t="shared" si="66"/>
        <v/>
      </c>
    </row>
    <row r="166" spans="2:29" x14ac:dyDescent="0.2">
      <c r="B166" s="26"/>
      <c r="C166" s="101">
        <f t="shared" si="67"/>
        <v>0</v>
      </c>
      <c r="D166" s="105"/>
      <c r="E166" s="35"/>
      <c r="F166" s="32" t="str">
        <f t="shared" si="68"/>
        <v>N</v>
      </c>
      <c r="G166" s="32" t="str">
        <f t="shared" si="69"/>
        <v>N</v>
      </c>
      <c r="H166" s="32" t="str">
        <f t="shared" si="77"/>
        <v/>
      </c>
      <c r="I166" s="32" t="str">
        <f t="shared" si="57"/>
        <v/>
      </c>
      <c r="J166" s="32" t="str">
        <f t="shared" si="58"/>
        <v/>
      </c>
      <c r="K166" s="32" t="str">
        <f t="shared" si="70"/>
        <v/>
      </c>
      <c r="L166" s="32" t="str">
        <f t="shared" si="71"/>
        <v/>
      </c>
      <c r="M166" s="32" t="str">
        <f t="shared" si="59"/>
        <v/>
      </c>
      <c r="N166" s="32" t="str">
        <f t="shared" si="60"/>
        <v/>
      </c>
      <c r="O166" s="35" t="s">
        <v>51</v>
      </c>
      <c r="P166" s="32"/>
      <c r="Q166" s="32"/>
      <c r="R166" s="100" t="str">
        <f t="shared" si="72"/>
        <v/>
      </c>
      <c r="S166" s="100" t="str">
        <f t="shared" si="73"/>
        <v/>
      </c>
      <c r="T166" s="100" t="str">
        <f t="shared" si="74"/>
        <v/>
      </c>
      <c r="U166" s="100" t="str">
        <f t="shared" si="75"/>
        <v/>
      </c>
      <c r="V166" s="100" t="str">
        <f t="shared" si="61"/>
        <v/>
      </c>
      <c r="W166" s="100" t="str">
        <f t="shared" si="76"/>
        <v/>
      </c>
      <c r="X166" s="100" t="str">
        <f t="shared" si="62"/>
        <v/>
      </c>
      <c r="Y166" s="100" t="str">
        <f t="shared" si="63"/>
        <v/>
      </c>
      <c r="Z166" s="100" t="str">
        <f>IF(LEN(P166)&gt;0, DATA_ANALYSIS!E$20*P166+DATA_ANALYSIS!R$20, "")</f>
        <v/>
      </c>
      <c r="AA166" s="100" t="str">
        <f t="shared" si="64"/>
        <v/>
      </c>
      <c r="AB166" s="100" t="str">
        <f t="shared" si="65"/>
        <v/>
      </c>
      <c r="AC166" s="106" t="str">
        <f t="shared" si="66"/>
        <v/>
      </c>
    </row>
    <row r="167" spans="2:29" x14ac:dyDescent="0.2">
      <c r="B167" s="26"/>
      <c r="C167" s="101">
        <f t="shared" si="67"/>
        <v>0</v>
      </c>
      <c r="D167" s="105"/>
      <c r="E167" s="35"/>
      <c r="F167" s="32" t="str">
        <f t="shared" si="68"/>
        <v>N</v>
      </c>
      <c r="G167" s="32" t="str">
        <f t="shared" si="69"/>
        <v>N</v>
      </c>
      <c r="H167" s="32" t="str">
        <f t="shared" si="77"/>
        <v/>
      </c>
      <c r="I167" s="32" t="str">
        <f t="shared" si="57"/>
        <v/>
      </c>
      <c r="J167" s="32" t="str">
        <f t="shared" si="58"/>
        <v/>
      </c>
      <c r="K167" s="32" t="str">
        <f t="shared" si="70"/>
        <v/>
      </c>
      <c r="L167" s="32" t="str">
        <f t="shared" si="71"/>
        <v/>
      </c>
      <c r="M167" s="32" t="str">
        <f t="shared" si="59"/>
        <v/>
      </c>
      <c r="N167" s="32" t="str">
        <f t="shared" si="60"/>
        <v/>
      </c>
      <c r="O167" s="35" t="s">
        <v>51</v>
      </c>
      <c r="P167" s="32"/>
      <c r="Q167" s="32"/>
      <c r="R167" s="100" t="str">
        <f t="shared" si="72"/>
        <v/>
      </c>
      <c r="S167" s="100" t="str">
        <f t="shared" si="73"/>
        <v/>
      </c>
      <c r="T167" s="100" t="str">
        <f t="shared" si="74"/>
        <v/>
      </c>
      <c r="U167" s="100" t="str">
        <f t="shared" si="75"/>
        <v/>
      </c>
      <c r="V167" s="100" t="str">
        <f t="shared" si="61"/>
        <v/>
      </c>
      <c r="W167" s="100" t="str">
        <f t="shared" si="76"/>
        <v/>
      </c>
      <c r="X167" s="100" t="str">
        <f t="shared" si="62"/>
        <v/>
      </c>
      <c r="Y167" s="100" t="str">
        <f t="shared" si="63"/>
        <v/>
      </c>
      <c r="Z167" s="100" t="str">
        <f>IF(LEN(P167)&gt;0, DATA_ANALYSIS!E$20*P167+DATA_ANALYSIS!R$20, "")</f>
        <v/>
      </c>
      <c r="AA167" s="100" t="str">
        <f t="shared" si="64"/>
        <v/>
      </c>
      <c r="AB167" s="100" t="str">
        <f t="shared" si="65"/>
        <v/>
      </c>
      <c r="AC167" s="106" t="str">
        <f t="shared" si="66"/>
        <v/>
      </c>
    </row>
    <row r="168" spans="2:29" x14ac:dyDescent="0.2">
      <c r="B168" s="26"/>
      <c r="C168" s="101">
        <f t="shared" si="67"/>
        <v>0</v>
      </c>
      <c r="D168" s="105"/>
      <c r="E168" s="35"/>
      <c r="F168" s="32" t="str">
        <f t="shared" si="68"/>
        <v>N</v>
      </c>
      <c r="G168" s="32" t="str">
        <f t="shared" si="69"/>
        <v>N</v>
      </c>
      <c r="H168" s="32" t="str">
        <f t="shared" si="77"/>
        <v/>
      </c>
      <c r="I168" s="32" t="str">
        <f t="shared" si="57"/>
        <v/>
      </c>
      <c r="J168" s="32" t="str">
        <f t="shared" si="58"/>
        <v/>
      </c>
      <c r="K168" s="32" t="str">
        <f t="shared" si="70"/>
        <v/>
      </c>
      <c r="L168" s="32" t="str">
        <f t="shared" si="71"/>
        <v/>
      </c>
      <c r="M168" s="32" t="str">
        <f t="shared" si="59"/>
        <v/>
      </c>
      <c r="N168" s="32" t="str">
        <f t="shared" si="60"/>
        <v/>
      </c>
      <c r="O168" s="35" t="s">
        <v>51</v>
      </c>
      <c r="P168" s="32"/>
      <c r="Q168" s="32"/>
      <c r="R168" s="100" t="str">
        <f t="shared" si="72"/>
        <v/>
      </c>
      <c r="S168" s="100" t="str">
        <f t="shared" si="73"/>
        <v/>
      </c>
      <c r="T168" s="100" t="str">
        <f t="shared" si="74"/>
        <v/>
      </c>
      <c r="U168" s="100" t="str">
        <f t="shared" si="75"/>
        <v/>
      </c>
      <c r="V168" s="100" t="str">
        <f t="shared" si="61"/>
        <v/>
      </c>
      <c r="W168" s="100" t="str">
        <f t="shared" si="76"/>
        <v/>
      </c>
      <c r="X168" s="100" t="str">
        <f t="shared" si="62"/>
        <v/>
      </c>
      <c r="Y168" s="100" t="str">
        <f t="shared" si="63"/>
        <v/>
      </c>
      <c r="Z168" s="100" t="str">
        <f>IF(LEN(P168)&gt;0, DATA_ANALYSIS!E$20*P168+DATA_ANALYSIS!R$20, "")</f>
        <v/>
      </c>
      <c r="AA168" s="100" t="str">
        <f t="shared" si="64"/>
        <v/>
      </c>
      <c r="AB168" s="100" t="str">
        <f t="shared" si="65"/>
        <v/>
      </c>
      <c r="AC168" s="106" t="str">
        <f t="shared" si="66"/>
        <v/>
      </c>
    </row>
    <row r="169" spans="2:29" x14ac:dyDescent="0.2">
      <c r="B169" s="26"/>
      <c r="C169" s="101">
        <f t="shared" si="67"/>
        <v>0</v>
      </c>
      <c r="D169" s="105"/>
      <c r="E169" s="35"/>
      <c r="F169" s="32" t="str">
        <f t="shared" si="68"/>
        <v>N</v>
      </c>
      <c r="G169" s="32" t="str">
        <f t="shared" si="69"/>
        <v>N</v>
      </c>
      <c r="H169" s="32" t="str">
        <f t="shared" si="77"/>
        <v/>
      </c>
      <c r="I169" s="32" t="str">
        <f t="shared" si="57"/>
        <v/>
      </c>
      <c r="J169" s="32" t="str">
        <f t="shared" si="58"/>
        <v/>
      </c>
      <c r="K169" s="32" t="str">
        <f t="shared" si="70"/>
        <v/>
      </c>
      <c r="L169" s="32" t="str">
        <f t="shared" si="71"/>
        <v/>
      </c>
      <c r="M169" s="32" t="str">
        <f t="shared" si="59"/>
        <v/>
      </c>
      <c r="N169" s="32" t="str">
        <f t="shared" si="60"/>
        <v/>
      </c>
      <c r="O169" s="35" t="s">
        <v>51</v>
      </c>
      <c r="P169" s="32"/>
      <c r="Q169" s="32"/>
      <c r="R169" s="100" t="str">
        <f t="shared" si="72"/>
        <v/>
      </c>
      <c r="S169" s="100" t="str">
        <f t="shared" si="73"/>
        <v/>
      </c>
      <c r="T169" s="100" t="str">
        <f t="shared" si="74"/>
        <v/>
      </c>
      <c r="U169" s="100" t="str">
        <f t="shared" si="75"/>
        <v/>
      </c>
      <c r="V169" s="100" t="str">
        <f t="shared" si="61"/>
        <v/>
      </c>
      <c r="W169" s="100" t="str">
        <f t="shared" si="76"/>
        <v/>
      </c>
      <c r="X169" s="100" t="str">
        <f t="shared" si="62"/>
        <v/>
      </c>
      <c r="Y169" s="100" t="str">
        <f t="shared" si="63"/>
        <v/>
      </c>
      <c r="Z169" s="100" t="str">
        <f>IF(LEN(P169)&gt;0, DATA_ANALYSIS!E$20*P169+DATA_ANALYSIS!R$20, "")</f>
        <v/>
      </c>
      <c r="AA169" s="100" t="str">
        <f t="shared" si="64"/>
        <v/>
      </c>
      <c r="AB169" s="100" t="str">
        <f t="shared" si="65"/>
        <v/>
      </c>
      <c r="AC169" s="106" t="str">
        <f t="shared" si="66"/>
        <v/>
      </c>
    </row>
    <row r="170" spans="2:29" x14ac:dyDescent="0.2">
      <c r="B170" s="26"/>
      <c r="C170" s="101">
        <f t="shared" si="67"/>
        <v>0</v>
      </c>
      <c r="D170" s="105"/>
      <c r="E170" s="35"/>
      <c r="F170" s="32" t="str">
        <f t="shared" si="68"/>
        <v>N</v>
      </c>
      <c r="G170" s="32" t="str">
        <f t="shared" si="69"/>
        <v>N</v>
      </c>
      <c r="H170" s="32" t="str">
        <f t="shared" si="77"/>
        <v/>
      </c>
      <c r="I170" s="32" t="str">
        <f t="shared" si="57"/>
        <v/>
      </c>
      <c r="J170" s="32" t="str">
        <f t="shared" si="58"/>
        <v/>
      </c>
      <c r="K170" s="32" t="str">
        <f t="shared" si="70"/>
        <v/>
      </c>
      <c r="L170" s="32" t="str">
        <f t="shared" si="71"/>
        <v/>
      </c>
      <c r="M170" s="32" t="str">
        <f t="shared" si="59"/>
        <v/>
      </c>
      <c r="N170" s="32" t="str">
        <f t="shared" si="60"/>
        <v/>
      </c>
      <c r="O170" s="35" t="s">
        <v>51</v>
      </c>
      <c r="P170" s="32"/>
      <c r="Q170" s="32"/>
      <c r="R170" s="100" t="str">
        <f t="shared" si="72"/>
        <v/>
      </c>
      <c r="S170" s="100" t="str">
        <f t="shared" si="73"/>
        <v/>
      </c>
      <c r="T170" s="100" t="str">
        <f t="shared" si="74"/>
        <v/>
      </c>
      <c r="U170" s="100" t="str">
        <f t="shared" si="75"/>
        <v/>
      </c>
      <c r="V170" s="100" t="str">
        <f t="shared" si="61"/>
        <v/>
      </c>
      <c r="W170" s="100" t="str">
        <f t="shared" si="76"/>
        <v/>
      </c>
      <c r="X170" s="100" t="str">
        <f t="shared" si="62"/>
        <v/>
      </c>
      <c r="Y170" s="100" t="str">
        <f t="shared" si="63"/>
        <v/>
      </c>
      <c r="Z170" s="100" t="str">
        <f>IF(LEN(P170)&gt;0, DATA_ANALYSIS!E$20*P170+DATA_ANALYSIS!R$20, "")</f>
        <v/>
      </c>
      <c r="AA170" s="100" t="str">
        <f t="shared" si="64"/>
        <v/>
      </c>
      <c r="AB170" s="100" t="str">
        <f t="shared" si="65"/>
        <v/>
      </c>
      <c r="AC170" s="106" t="str">
        <f t="shared" si="66"/>
        <v/>
      </c>
    </row>
    <row r="171" spans="2:29" x14ac:dyDescent="0.2">
      <c r="B171" s="26"/>
      <c r="C171" s="101">
        <f t="shared" si="67"/>
        <v>0</v>
      </c>
      <c r="D171" s="105"/>
      <c r="E171" s="35"/>
      <c r="F171" s="32" t="str">
        <f t="shared" si="68"/>
        <v>N</v>
      </c>
      <c r="G171" s="32" t="str">
        <f t="shared" si="69"/>
        <v>N</v>
      </c>
      <c r="H171" s="32" t="str">
        <f t="shared" si="77"/>
        <v/>
      </c>
      <c r="I171" s="32" t="str">
        <f t="shared" si="57"/>
        <v/>
      </c>
      <c r="J171" s="32" t="str">
        <f t="shared" si="58"/>
        <v/>
      </c>
      <c r="K171" s="32" t="str">
        <f t="shared" si="70"/>
        <v/>
      </c>
      <c r="L171" s="32" t="str">
        <f t="shared" si="71"/>
        <v/>
      </c>
      <c r="M171" s="32" t="str">
        <f t="shared" si="59"/>
        <v/>
      </c>
      <c r="N171" s="32" t="str">
        <f t="shared" si="60"/>
        <v/>
      </c>
      <c r="O171" s="35" t="s">
        <v>51</v>
      </c>
      <c r="P171" s="32"/>
      <c r="Q171" s="32"/>
      <c r="R171" s="100" t="str">
        <f t="shared" si="72"/>
        <v/>
      </c>
      <c r="S171" s="100" t="str">
        <f t="shared" si="73"/>
        <v/>
      </c>
      <c r="T171" s="100" t="str">
        <f t="shared" si="74"/>
        <v/>
      </c>
      <c r="U171" s="100" t="str">
        <f t="shared" si="75"/>
        <v/>
      </c>
      <c r="V171" s="100" t="str">
        <f t="shared" si="61"/>
        <v/>
      </c>
      <c r="W171" s="100" t="str">
        <f t="shared" si="76"/>
        <v/>
      </c>
      <c r="X171" s="100" t="str">
        <f t="shared" si="62"/>
        <v/>
      </c>
      <c r="Y171" s="100" t="str">
        <f t="shared" si="63"/>
        <v/>
      </c>
      <c r="Z171" s="100" t="str">
        <f>IF(LEN(P171)&gt;0, DATA_ANALYSIS!E$20*P171+DATA_ANALYSIS!R$20, "")</f>
        <v/>
      </c>
      <c r="AA171" s="100" t="str">
        <f t="shared" si="64"/>
        <v/>
      </c>
      <c r="AB171" s="100" t="str">
        <f t="shared" si="65"/>
        <v/>
      </c>
      <c r="AC171" s="106" t="str">
        <f t="shared" si="66"/>
        <v/>
      </c>
    </row>
    <row r="172" spans="2:29" x14ac:dyDescent="0.2">
      <c r="B172" s="26"/>
      <c r="C172" s="101">
        <f t="shared" si="67"/>
        <v>0</v>
      </c>
      <c r="D172" s="105"/>
      <c r="E172" s="35"/>
      <c r="F172" s="32" t="str">
        <f t="shared" si="68"/>
        <v>N</v>
      </c>
      <c r="G172" s="32" t="str">
        <f t="shared" si="69"/>
        <v>N</v>
      </c>
      <c r="H172" s="32" t="str">
        <f t="shared" si="77"/>
        <v/>
      </c>
      <c r="I172" s="32" t="str">
        <f t="shared" si="57"/>
        <v/>
      </c>
      <c r="J172" s="32" t="str">
        <f t="shared" si="58"/>
        <v/>
      </c>
      <c r="K172" s="32" t="str">
        <f t="shared" si="70"/>
        <v/>
      </c>
      <c r="L172" s="32" t="str">
        <f t="shared" si="71"/>
        <v/>
      </c>
      <c r="M172" s="32" t="str">
        <f t="shared" si="59"/>
        <v/>
      </c>
      <c r="N172" s="32" t="str">
        <f t="shared" si="60"/>
        <v/>
      </c>
      <c r="O172" s="35" t="s">
        <v>51</v>
      </c>
      <c r="P172" s="32"/>
      <c r="Q172" s="32"/>
      <c r="R172" s="100" t="str">
        <f t="shared" si="72"/>
        <v/>
      </c>
      <c r="S172" s="100" t="str">
        <f t="shared" si="73"/>
        <v/>
      </c>
      <c r="T172" s="100" t="str">
        <f t="shared" si="74"/>
        <v/>
      </c>
      <c r="U172" s="100" t="str">
        <f t="shared" si="75"/>
        <v/>
      </c>
      <c r="V172" s="100" t="str">
        <f t="shared" si="61"/>
        <v/>
      </c>
      <c r="W172" s="100" t="str">
        <f t="shared" si="76"/>
        <v/>
      </c>
      <c r="X172" s="100" t="str">
        <f t="shared" si="62"/>
        <v/>
      </c>
      <c r="Y172" s="100" t="str">
        <f t="shared" si="63"/>
        <v/>
      </c>
      <c r="Z172" s="100" t="str">
        <f>IF(LEN(P172)&gt;0, DATA_ANALYSIS!E$20*P172+DATA_ANALYSIS!R$20, "")</f>
        <v/>
      </c>
      <c r="AA172" s="100" t="str">
        <f t="shared" si="64"/>
        <v/>
      </c>
      <c r="AB172" s="100" t="str">
        <f t="shared" si="65"/>
        <v/>
      </c>
      <c r="AC172" s="106" t="str">
        <f t="shared" si="66"/>
        <v/>
      </c>
    </row>
    <row r="173" spans="2:29" x14ac:dyDescent="0.2">
      <c r="B173" s="26"/>
      <c r="C173" s="101">
        <f t="shared" si="67"/>
        <v>0</v>
      </c>
      <c r="D173" s="105"/>
      <c r="E173" s="35"/>
      <c r="F173" s="32" t="str">
        <f t="shared" si="68"/>
        <v>N</v>
      </c>
      <c r="G173" s="32" t="str">
        <f t="shared" si="69"/>
        <v>N</v>
      </c>
      <c r="H173" s="32" t="str">
        <f t="shared" si="77"/>
        <v/>
      </c>
      <c r="I173" s="32" t="str">
        <f t="shared" si="57"/>
        <v/>
      </c>
      <c r="J173" s="32" t="str">
        <f t="shared" si="58"/>
        <v/>
      </c>
      <c r="K173" s="32" t="str">
        <f t="shared" si="70"/>
        <v/>
      </c>
      <c r="L173" s="32" t="str">
        <f t="shared" si="71"/>
        <v/>
      </c>
      <c r="M173" s="32" t="str">
        <f t="shared" si="59"/>
        <v/>
      </c>
      <c r="N173" s="32" t="str">
        <f t="shared" si="60"/>
        <v/>
      </c>
      <c r="O173" s="35" t="s">
        <v>51</v>
      </c>
      <c r="P173" s="32"/>
      <c r="Q173" s="32"/>
      <c r="R173" s="100" t="str">
        <f t="shared" si="72"/>
        <v/>
      </c>
      <c r="S173" s="100" t="str">
        <f t="shared" si="73"/>
        <v/>
      </c>
      <c r="T173" s="100" t="str">
        <f t="shared" si="74"/>
        <v/>
      </c>
      <c r="U173" s="100" t="str">
        <f t="shared" si="75"/>
        <v/>
      </c>
      <c r="V173" s="100" t="str">
        <f t="shared" si="61"/>
        <v/>
      </c>
      <c r="W173" s="100" t="str">
        <f t="shared" si="76"/>
        <v/>
      </c>
      <c r="X173" s="100" t="str">
        <f t="shared" si="62"/>
        <v/>
      </c>
      <c r="Y173" s="100" t="str">
        <f t="shared" si="63"/>
        <v/>
      </c>
      <c r="Z173" s="100" t="str">
        <f>IF(LEN(P173)&gt;0, DATA_ANALYSIS!E$20*P173+DATA_ANALYSIS!R$20, "")</f>
        <v/>
      </c>
      <c r="AA173" s="100" t="str">
        <f t="shared" si="64"/>
        <v/>
      </c>
      <c r="AB173" s="100" t="str">
        <f t="shared" si="65"/>
        <v/>
      </c>
      <c r="AC173" s="106" t="str">
        <f t="shared" si="66"/>
        <v/>
      </c>
    </row>
    <row r="174" spans="2:29" x14ac:dyDescent="0.2">
      <c r="B174" s="26"/>
      <c r="C174" s="101">
        <f t="shared" si="67"/>
        <v>0</v>
      </c>
      <c r="D174" s="105"/>
      <c r="E174" s="35"/>
      <c r="F174" s="32" t="str">
        <f t="shared" si="68"/>
        <v>N</v>
      </c>
      <c r="G174" s="32" t="str">
        <f t="shared" si="69"/>
        <v>N</v>
      </c>
      <c r="H174" s="32" t="str">
        <f t="shared" si="77"/>
        <v/>
      </c>
      <c r="I174" s="32" t="str">
        <f t="shared" si="57"/>
        <v/>
      </c>
      <c r="J174" s="32" t="str">
        <f t="shared" si="58"/>
        <v/>
      </c>
      <c r="K174" s="32" t="str">
        <f t="shared" si="70"/>
        <v/>
      </c>
      <c r="L174" s="32" t="str">
        <f t="shared" si="71"/>
        <v/>
      </c>
      <c r="M174" s="32" t="str">
        <f t="shared" si="59"/>
        <v/>
      </c>
      <c r="N174" s="32" t="str">
        <f t="shared" si="60"/>
        <v/>
      </c>
      <c r="O174" s="35" t="s">
        <v>51</v>
      </c>
      <c r="P174" s="32"/>
      <c r="Q174" s="32"/>
      <c r="R174" s="100" t="str">
        <f t="shared" si="72"/>
        <v/>
      </c>
      <c r="S174" s="100" t="str">
        <f t="shared" si="73"/>
        <v/>
      </c>
      <c r="T174" s="100" t="str">
        <f t="shared" si="74"/>
        <v/>
      </c>
      <c r="U174" s="100" t="str">
        <f t="shared" si="75"/>
        <v/>
      </c>
      <c r="V174" s="100" t="str">
        <f t="shared" si="61"/>
        <v/>
      </c>
      <c r="W174" s="100" t="str">
        <f t="shared" si="76"/>
        <v/>
      </c>
      <c r="X174" s="100" t="str">
        <f t="shared" si="62"/>
        <v/>
      </c>
      <c r="Y174" s="100" t="str">
        <f t="shared" si="63"/>
        <v/>
      </c>
      <c r="Z174" s="100" t="str">
        <f>IF(LEN(P174)&gt;0, DATA_ANALYSIS!E$20*P174+DATA_ANALYSIS!R$20, "")</f>
        <v/>
      </c>
      <c r="AA174" s="100" t="str">
        <f t="shared" si="64"/>
        <v/>
      </c>
      <c r="AB174" s="100" t="str">
        <f t="shared" si="65"/>
        <v/>
      </c>
      <c r="AC174" s="106" t="str">
        <f t="shared" si="66"/>
        <v/>
      </c>
    </row>
    <row r="175" spans="2:29" x14ac:dyDescent="0.2">
      <c r="B175" s="26"/>
      <c r="C175" s="101">
        <f t="shared" si="67"/>
        <v>0</v>
      </c>
      <c r="D175" s="105"/>
      <c r="E175" s="35"/>
      <c r="F175" s="32" t="str">
        <f t="shared" si="68"/>
        <v>N</v>
      </c>
      <c r="G175" s="32" t="str">
        <f t="shared" si="69"/>
        <v>N</v>
      </c>
      <c r="H175" s="32" t="str">
        <f t="shared" si="77"/>
        <v/>
      </c>
      <c r="I175" s="32" t="str">
        <f t="shared" si="57"/>
        <v/>
      </c>
      <c r="J175" s="32" t="str">
        <f t="shared" si="58"/>
        <v/>
      </c>
      <c r="K175" s="32" t="str">
        <f t="shared" si="70"/>
        <v/>
      </c>
      <c r="L175" s="32" t="str">
        <f t="shared" si="71"/>
        <v/>
      </c>
      <c r="M175" s="32" t="str">
        <f t="shared" si="59"/>
        <v/>
      </c>
      <c r="N175" s="32" t="str">
        <f t="shared" si="60"/>
        <v/>
      </c>
      <c r="O175" s="35" t="s">
        <v>51</v>
      </c>
      <c r="P175" s="32"/>
      <c r="Q175" s="32"/>
      <c r="R175" s="100" t="str">
        <f t="shared" si="72"/>
        <v/>
      </c>
      <c r="S175" s="100" t="str">
        <f t="shared" si="73"/>
        <v/>
      </c>
      <c r="T175" s="100" t="str">
        <f t="shared" si="74"/>
        <v/>
      </c>
      <c r="U175" s="100" t="str">
        <f t="shared" si="75"/>
        <v/>
      </c>
      <c r="V175" s="100" t="str">
        <f t="shared" si="61"/>
        <v/>
      </c>
      <c r="W175" s="100" t="str">
        <f t="shared" si="76"/>
        <v/>
      </c>
      <c r="X175" s="100" t="str">
        <f t="shared" si="62"/>
        <v/>
      </c>
      <c r="Y175" s="100" t="str">
        <f t="shared" si="63"/>
        <v/>
      </c>
      <c r="Z175" s="100" t="str">
        <f>IF(LEN(P175)&gt;0, DATA_ANALYSIS!E$20*P175+DATA_ANALYSIS!R$20, "")</f>
        <v/>
      </c>
      <c r="AA175" s="100" t="str">
        <f t="shared" si="64"/>
        <v/>
      </c>
      <c r="AB175" s="100" t="str">
        <f t="shared" si="65"/>
        <v/>
      </c>
      <c r="AC175" s="106" t="str">
        <f t="shared" si="66"/>
        <v/>
      </c>
    </row>
    <row r="176" spans="2:29" x14ac:dyDescent="0.2">
      <c r="B176" s="26"/>
      <c r="C176" s="101">
        <f t="shared" si="67"/>
        <v>0</v>
      </c>
      <c r="D176" s="105"/>
      <c r="E176" s="35"/>
      <c r="F176" s="32" t="str">
        <f t="shared" si="68"/>
        <v>N</v>
      </c>
      <c r="G176" s="32" t="str">
        <f t="shared" si="69"/>
        <v>N</v>
      </c>
      <c r="H176" s="32" t="str">
        <f t="shared" si="77"/>
        <v/>
      </c>
      <c r="I176" s="32" t="str">
        <f t="shared" si="57"/>
        <v/>
      </c>
      <c r="J176" s="32" t="str">
        <f t="shared" si="58"/>
        <v/>
      </c>
      <c r="K176" s="32" t="str">
        <f t="shared" si="70"/>
        <v/>
      </c>
      <c r="L176" s="32" t="str">
        <f t="shared" si="71"/>
        <v/>
      </c>
      <c r="M176" s="32" t="str">
        <f t="shared" si="59"/>
        <v/>
      </c>
      <c r="N176" s="32" t="str">
        <f t="shared" si="60"/>
        <v/>
      </c>
      <c r="O176" s="35" t="s">
        <v>51</v>
      </c>
      <c r="P176" s="32"/>
      <c r="Q176" s="32"/>
      <c r="R176" s="100" t="str">
        <f t="shared" si="72"/>
        <v/>
      </c>
      <c r="S176" s="100" t="str">
        <f t="shared" si="73"/>
        <v/>
      </c>
      <c r="T176" s="100" t="str">
        <f t="shared" si="74"/>
        <v/>
      </c>
      <c r="U176" s="100" t="str">
        <f t="shared" si="75"/>
        <v/>
      </c>
      <c r="V176" s="100" t="str">
        <f t="shared" si="61"/>
        <v/>
      </c>
      <c r="W176" s="100" t="str">
        <f t="shared" si="76"/>
        <v/>
      </c>
      <c r="X176" s="100" t="str">
        <f t="shared" si="62"/>
        <v/>
      </c>
      <c r="Y176" s="100" t="str">
        <f t="shared" si="63"/>
        <v/>
      </c>
      <c r="Z176" s="100" t="str">
        <f>IF(LEN(P176)&gt;0, DATA_ANALYSIS!E$20*P176+DATA_ANALYSIS!R$20, "")</f>
        <v/>
      </c>
      <c r="AA176" s="100" t="str">
        <f t="shared" si="64"/>
        <v/>
      </c>
      <c r="AB176" s="100" t="str">
        <f t="shared" si="65"/>
        <v/>
      </c>
      <c r="AC176" s="106" t="str">
        <f t="shared" si="66"/>
        <v/>
      </c>
    </row>
    <row r="177" spans="2:29" x14ac:dyDescent="0.2">
      <c r="B177" s="26"/>
      <c r="C177" s="101">
        <f t="shared" si="67"/>
        <v>0</v>
      </c>
      <c r="D177" s="105"/>
      <c r="E177" s="35"/>
      <c r="F177" s="32" t="str">
        <f t="shared" si="68"/>
        <v>N</v>
      </c>
      <c r="G177" s="32" t="str">
        <f t="shared" si="69"/>
        <v>N</v>
      </c>
      <c r="H177" s="32" t="str">
        <f t="shared" si="77"/>
        <v/>
      </c>
      <c r="I177" s="32" t="str">
        <f t="shared" si="57"/>
        <v/>
      </c>
      <c r="J177" s="32" t="str">
        <f t="shared" si="58"/>
        <v/>
      </c>
      <c r="K177" s="32" t="str">
        <f t="shared" si="70"/>
        <v/>
      </c>
      <c r="L177" s="32" t="str">
        <f t="shared" si="71"/>
        <v/>
      </c>
      <c r="M177" s="32" t="str">
        <f t="shared" si="59"/>
        <v/>
      </c>
      <c r="N177" s="32" t="str">
        <f t="shared" si="60"/>
        <v/>
      </c>
      <c r="O177" s="35" t="s">
        <v>51</v>
      </c>
      <c r="P177" s="32"/>
      <c r="Q177" s="32"/>
      <c r="R177" s="100" t="str">
        <f t="shared" si="72"/>
        <v/>
      </c>
      <c r="S177" s="100" t="str">
        <f t="shared" si="73"/>
        <v/>
      </c>
      <c r="T177" s="100" t="str">
        <f t="shared" si="74"/>
        <v/>
      </c>
      <c r="U177" s="100" t="str">
        <f t="shared" si="75"/>
        <v/>
      </c>
      <c r="V177" s="100" t="str">
        <f t="shared" si="61"/>
        <v/>
      </c>
      <c r="W177" s="100" t="str">
        <f t="shared" si="76"/>
        <v/>
      </c>
      <c r="X177" s="100" t="str">
        <f t="shared" si="62"/>
        <v/>
      </c>
      <c r="Y177" s="100" t="str">
        <f t="shared" si="63"/>
        <v/>
      </c>
      <c r="Z177" s="100" t="str">
        <f>IF(LEN(P177)&gt;0, DATA_ANALYSIS!E$20*P177+DATA_ANALYSIS!R$20, "")</f>
        <v/>
      </c>
      <c r="AA177" s="100" t="str">
        <f t="shared" si="64"/>
        <v/>
      </c>
      <c r="AB177" s="100" t="str">
        <f t="shared" si="65"/>
        <v/>
      </c>
      <c r="AC177" s="106" t="str">
        <f t="shared" si="66"/>
        <v/>
      </c>
    </row>
    <row r="178" spans="2:29" x14ac:dyDescent="0.2">
      <c r="B178" s="26"/>
      <c r="C178" s="101">
        <f t="shared" si="67"/>
        <v>0</v>
      </c>
      <c r="D178" s="105"/>
      <c r="E178" s="35"/>
      <c r="F178" s="32" t="str">
        <f t="shared" si="68"/>
        <v>N</v>
      </c>
      <c r="G178" s="32" t="str">
        <f t="shared" si="69"/>
        <v>N</v>
      </c>
      <c r="H178" s="32" t="str">
        <f t="shared" si="77"/>
        <v/>
      </c>
      <c r="I178" s="32" t="str">
        <f t="shared" si="57"/>
        <v/>
      </c>
      <c r="J178" s="32" t="str">
        <f t="shared" si="58"/>
        <v/>
      </c>
      <c r="K178" s="32" t="str">
        <f t="shared" si="70"/>
        <v/>
      </c>
      <c r="L178" s="32" t="str">
        <f t="shared" si="71"/>
        <v/>
      </c>
      <c r="M178" s="32" t="str">
        <f t="shared" si="59"/>
        <v/>
      </c>
      <c r="N178" s="32" t="str">
        <f t="shared" si="60"/>
        <v/>
      </c>
      <c r="O178" s="35" t="s">
        <v>51</v>
      </c>
      <c r="P178" s="32"/>
      <c r="Q178" s="32"/>
      <c r="R178" s="100" t="str">
        <f t="shared" si="72"/>
        <v/>
      </c>
      <c r="S178" s="100" t="str">
        <f t="shared" si="73"/>
        <v/>
      </c>
      <c r="T178" s="100" t="str">
        <f t="shared" si="74"/>
        <v/>
      </c>
      <c r="U178" s="100" t="str">
        <f t="shared" si="75"/>
        <v/>
      </c>
      <c r="V178" s="100" t="str">
        <f t="shared" si="61"/>
        <v/>
      </c>
      <c r="W178" s="100" t="str">
        <f t="shared" si="76"/>
        <v/>
      </c>
      <c r="X178" s="100" t="str">
        <f t="shared" si="62"/>
        <v/>
      </c>
      <c r="Y178" s="100" t="str">
        <f t="shared" si="63"/>
        <v/>
      </c>
      <c r="Z178" s="100" t="str">
        <f>IF(LEN(P178)&gt;0, DATA_ANALYSIS!E$20*P178+DATA_ANALYSIS!R$20, "")</f>
        <v/>
      </c>
      <c r="AA178" s="100" t="str">
        <f t="shared" si="64"/>
        <v/>
      </c>
      <c r="AB178" s="100" t="str">
        <f t="shared" si="65"/>
        <v/>
      </c>
      <c r="AC178" s="106" t="str">
        <f t="shared" si="66"/>
        <v/>
      </c>
    </row>
    <row r="179" spans="2:29" x14ac:dyDescent="0.2">
      <c r="B179" s="26"/>
      <c r="C179" s="101">
        <f t="shared" si="67"/>
        <v>0</v>
      </c>
      <c r="D179" s="105"/>
      <c r="E179" s="35"/>
      <c r="F179" s="32" t="str">
        <f t="shared" si="68"/>
        <v>N</v>
      </c>
      <c r="G179" s="32" t="str">
        <f t="shared" si="69"/>
        <v>N</v>
      </c>
      <c r="H179" s="32" t="str">
        <f t="shared" si="77"/>
        <v/>
      </c>
      <c r="I179" s="32" t="str">
        <f t="shared" si="57"/>
        <v/>
      </c>
      <c r="J179" s="32" t="str">
        <f t="shared" si="58"/>
        <v/>
      </c>
      <c r="K179" s="32" t="str">
        <f t="shared" si="70"/>
        <v/>
      </c>
      <c r="L179" s="32" t="str">
        <f t="shared" si="71"/>
        <v/>
      </c>
      <c r="M179" s="32" t="str">
        <f t="shared" si="59"/>
        <v/>
      </c>
      <c r="N179" s="32" t="str">
        <f t="shared" si="60"/>
        <v/>
      </c>
      <c r="O179" s="35" t="s">
        <v>51</v>
      </c>
      <c r="P179" s="32"/>
      <c r="Q179" s="32"/>
      <c r="R179" s="100" t="str">
        <f t="shared" si="72"/>
        <v/>
      </c>
      <c r="S179" s="100" t="str">
        <f t="shared" si="73"/>
        <v/>
      </c>
      <c r="T179" s="100" t="str">
        <f t="shared" si="74"/>
        <v/>
      </c>
      <c r="U179" s="100" t="str">
        <f t="shared" si="75"/>
        <v/>
      </c>
      <c r="V179" s="100" t="str">
        <f t="shared" si="61"/>
        <v/>
      </c>
      <c r="W179" s="100" t="str">
        <f t="shared" si="76"/>
        <v/>
      </c>
      <c r="X179" s="100" t="str">
        <f t="shared" si="62"/>
        <v/>
      </c>
      <c r="Y179" s="100" t="str">
        <f t="shared" si="63"/>
        <v/>
      </c>
      <c r="Z179" s="100" t="str">
        <f>IF(LEN(P179)&gt;0, DATA_ANALYSIS!E$20*P179+DATA_ANALYSIS!R$20, "")</f>
        <v/>
      </c>
      <c r="AA179" s="100" t="str">
        <f t="shared" si="64"/>
        <v/>
      </c>
      <c r="AB179" s="100" t="str">
        <f t="shared" si="65"/>
        <v/>
      </c>
      <c r="AC179" s="106" t="str">
        <f t="shared" si="66"/>
        <v/>
      </c>
    </row>
    <row r="180" spans="2:29" x14ac:dyDescent="0.2">
      <c r="B180" s="26"/>
      <c r="C180" s="101">
        <f t="shared" si="67"/>
        <v>0</v>
      </c>
      <c r="D180" s="105"/>
      <c r="E180" s="35"/>
      <c r="F180" s="32" t="str">
        <f t="shared" si="68"/>
        <v>N</v>
      </c>
      <c r="G180" s="32" t="str">
        <f t="shared" si="69"/>
        <v>N</v>
      </c>
      <c r="H180" s="32" t="str">
        <f t="shared" si="77"/>
        <v/>
      </c>
      <c r="I180" s="32" t="str">
        <f t="shared" si="57"/>
        <v/>
      </c>
      <c r="J180" s="32" t="str">
        <f t="shared" si="58"/>
        <v/>
      </c>
      <c r="K180" s="32" t="str">
        <f t="shared" si="70"/>
        <v/>
      </c>
      <c r="L180" s="32" t="str">
        <f t="shared" si="71"/>
        <v/>
      </c>
      <c r="M180" s="32" t="str">
        <f t="shared" si="59"/>
        <v/>
      </c>
      <c r="N180" s="32" t="str">
        <f t="shared" si="60"/>
        <v/>
      </c>
      <c r="O180" s="35" t="s">
        <v>51</v>
      </c>
      <c r="P180" s="32"/>
      <c r="Q180" s="32"/>
      <c r="R180" s="100" t="str">
        <f t="shared" si="72"/>
        <v/>
      </c>
      <c r="S180" s="100" t="str">
        <f t="shared" si="73"/>
        <v/>
      </c>
      <c r="T180" s="100" t="str">
        <f t="shared" si="74"/>
        <v/>
      </c>
      <c r="U180" s="100" t="str">
        <f t="shared" si="75"/>
        <v/>
      </c>
      <c r="V180" s="100" t="str">
        <f t="shared" si="61"/>
        <v/>
      </c>
      <c r="W180" s="100" t="str">
        <f t="shared" si="76"/>
        <v/>
      </c>
      <c r="X180" s="100" t="str">
        <f t="shared" si="62"/>
        <v/>
      </c>
      <c r="Y180" s="100" t="str">
        <f t="shared" si="63"/>
        <v/>
      </c>
      <c r="Z180" s="100" t="str">
        <f>IF(LEN(P180)&gt;0, DATA_ANALYSIS!E$20*P180+DATA_ANALYSIS!R$20, "")</f>
        <v/>
      </c>
      <c r="AA180" s="100" t="str">
        <f t="shared" si="64"/>
        <v/>
      </c>
      <c r="AB180" s="100" t="str">
        <f t="shared" si="65"/>
        <v/>
      </c>
      <c r="AC180" s="106" t="str">
        <f t="shared" si="66"/>
        <v/>
      </c>
    </row>
    <row r="181" spans="2:29" x14ac:dyDescent="0.2">
      <c r="B181" s="26"/>
      <c r="C181" s="101">
        <f t="shared" si="67"/>
        <v>0</v>
      </c>
      <c r="D181" s="105"/>
      <c r="E181" s="35"/>
      <c r="F181" s="32" t="str">
        <f t="shared" si="68"/>
        <v>N</v>
      </c>
      <c r="G181" s="32" t="str">
        <f t="shared" si="69"/>
        <v>N</v>
      </c>
      <c r="H181" s="32" t="str">
        <f t="shared" si="77"/>
        <v/>
      </c>
      <c r="I181" s="32" t="str">
        <f t="shared" si="57"/>
        <v/>
      </c>
      <c r="J181" s="32" t="str">
        <f t="shared" si="58"/>
        <v/>
      </c>
      <c r="K181" s="32" t="str">
        <f t="shared" si="70"/>
        <v/>
      </c>
      <c r="L181" s="32" t="str">
        <f t="shared" si="71"/>
        <v/>
      </c>
      <c r="M181" s="32" t="str">
        <f t="shared" si="59"/>
        <v/>
      </c>
      <c r="N181" s="32" t="str">
        <f t="shared" si="60"/>
        <v/>
      </c>
      <c r="O181" s="35" t="s">
        <v>51</v>
      </c>
      <c r="P181" s="32"/>
      <c r="Q181" s="32"/>
      <c r="R181" s="100" t="str">
        <f t="shared" si="72"/>
        <v/>
      </c>
      <c r="S181" s="100" t="str">
        <f t="shared" si="73"/>
        <v/>
      </c>
      <c r="T181" s="100" t="str">
        <f t="shared" si="74"/>
        <v/>
      </c>
      <c r="U181" s="100" t="str">
        <f t="shared" si="75"/>
        <v/>
      </c>
      <c r="V181" s="100" t="str">
        <f t="shared" si="61"/>
        <v/>
      </c>
      <c r="W181" s="100" t="str">
        <f t="shared" si="76"/>
        <v/>
      </c>
      <c r="X181" s="100" t="str">
        <f t="shared" si="62"/>
        <v/>
      </c>
      <c r="Y181" s="100" t="str">
        <f t="shared" si="63"/>
        <v/>
      </c>
      <c r="Z181" s="100" t="str">
        <f>IF(LEN(P181)&gt;0, DATA_ANALYSIS!E$20*P181+DATA_ANALYSIS!R$20, "")</f>
        <v/>
      </c>
      <c r="AA181" s="100" t="str">
        <f t="shared" si="64"/>
        <v/>
      </c>
      <c r="AB181" s="100" t="str">
        <f t="shared" si="65"/>
        <v/>
      </c>
      <c r="AC181" s="106" t="str">
        <f t="shared" si="66"/>
        <v/>
      </c>
    </row>
    <row r="182" spans="2:29" x14ac:dyDescent="0.2">
      <c r="B182" s="26"/>
      <c r="C182" s="101">
        <f t="shared" si="67"/>
        <v>0</v>
      </c>
      <c r="D182" s="105"/>
      <c r="E182" s="35"/>
      <c r="F182" s="32" t="str">
        <f t="shared" si="68"/>
        <v>N</v>
      </c>
      <c r="G182" s="32" t="str">
        <f t="shared" si="69"/>
        <v>N</v>
      </c>
      <c r="H182" s="32" t="str">
        <f t="shared" si="77"/>
        <v/>
      </c>
      <c r="I182" s="32" t="str">
        <f t="shared" si="57"/>
        <v/>
      </c>
      <c r="J182" s="32" t="str">
        <f t="shared" si="58"/>
        <v/>
      </c>
      <c r="K182" s="32" t="str">
        <f t="shared" si="70"/>
        <v/>
      </c>
      <c r="L182" s="32" t="str">
        <f t="shared" si="71"/>
        <v/>
      </c>
      <c r="M182" s="32" t="str">
        <f t="shared" si="59"/>
        <v/>
      </c>
      <c r="N182" s="32" t="str">
        <f t="shared" si="60"/>
        <v/>
      </c>
      <c r="O182" s="35" t="s">
        <v>51</v>
      </c>
      <c r="P182" s="32"/>
      <c r="Q182" s="32"/>
      <c r="R182" s="100" t="str">
        <f t="shared" si="72"/>
        <v/>
      </c>
      <c r="S182" s="100" t="str">
        <f t="shared" si="73"/>
        <v/>
      </c>
      <c r="T182" s="100" t="str">
        <f t="shared" si="74"/>
        <v/>
      </c>
      <c r="U182" s="100" t="str">
        <f t="shared" si="75"/>
        <v/>
      </c>
      <c r="V182" s="100" t="str">
        <f t="shared" si="61"/>
        <v/>
      </c>
      <c r="W182" s="100" t="str">
        <f t="shared" si="76"/>
        <v/>
      </c>
      <c r="X182" s="100" t="str">
        <f t="shared" si="62"/>
        <v/>
      </c>
      <c r="Y182" s="100" t="str">
        <f t="shared" si="63"/>
        <v/>
      </c>
      <c r="Z182" s="100" t="str">
        <f>IF(LEN(P182)&gt;0, DATA_ANALYSIS!E$20*P182+DATA_ANALYSIS!R$20, "")</f>
        <v/>
      </c>
      <c r="AA182" s="100" t="str">
        <f t="shared" si="64"/>
        <v/>
      </c>
      <c r="AB182" s="100" t="str">
        <f t="shared" si="65"/>
        <v/>
      </c>
      <c r="AC182" s="106" t="str">
        <f t="shared" si="66"/>
        <v/>
      </c>
    </row>
    <row r="183" spans="2:29" x14ac:dyDescent="0.2">
      <c r="B183" s="26"/>
      <c r="C183" s="101">
        <f t="shared" si="67"/>
        <v>0</v>
      </c>
      <c r="D183" s="105"/>
      <c r="E183" s="35"/>
      <c r="F183" s="32" t="str">
        <f t="shared" si="68"/>
        <v>N</v>
      </c>
      <c r="G183" s="32" t="str">
        <f t="shared" si="69"/>
        <v>N</v>
      </c>
      <c r="H183" s="32" t="str">
        <f t="shared" si="77"/>
        <v/>
      </c>
      <c r="I183" s="32" t="str">
        <f t="shared" si="57"/>
        <v/>
      </c>
      <c r="J183" s="32" t="str">
        <f t="shared" si="58"/>
        <v/>
      </c>
      <c r="K183" s="32" t="str">
        <f t="shared" si="70"/>
        <v/>
      </c>
      <c r="L183" s="32" t="str">
        <f t="shared" si="71"/>
        <v/>
      </c>
      <c r="M183" s="32" t="str">
        <f t="shared" si="59"/>
        <v/>
      </c>
      <c r="N183" s="32" t="str">
        <f t="shared" si="60"/>
        <v/>
      </c>
      <c r="O183" s="35" t="s">
        <v>51</v>
      </c>
      <c r="P183" s="32"/>
      <c r="Q183" s="32"/>
      <c r="R183" s="100" t="str">
        <f t="shared" si="72"/>
        <v/>
      </c>
      <c r="S183" s="100" t="str">
        <f t="shared" si="73"/>
        <v/>
      </c>
      <c r="T183" s="100" t="str">
        <f t="shared" si="74"/>
        <v/>
      </c>
      <c r="U183" s="100" t="str">
        <f t="shared" si="75"/>
        <v/>
      </c>
      <c r="V183" s="100" t="str">
        <f t="shared" si="61"/>
        <v/>
      </c>
      <c r="W183" s="100" t="str">
        <f t="shared" si="76"/>
        <v/>
      </c>
      <c r="X183" s="100" t="str">
        <f t="shared" si="62"/>
        <v/>
      </c>
      <c r="Y183" s="100" t="str">
        <f t="shared" si="63"/>
        <v/>
      </c>
      <c r="Z183" s="100" t="str">
        <f>IF(LEN(P183)&gt;0, DATA_ANALYSIS!E$20*P183+DATA_ANALYSIS!R$20, "")</f>
        <v/>
      </c>
      <c r="AA183" s="100" t="str">
        <f t="shared" si="64"/>
        <v/>
      </c>
      <c r="AB183" s="100" t="str">
        <f t="shared" si="65"/>
        <v/>
      </c>
      <c r="AC183" s="106" t="str">
        <f t="shared" si="66"/>
        <v/>
      </c>
    </row>
    <row r="184" spans="2:29" x14ac:dyDescent="0.2">
      <c r="B184" s="26"/>
      <c r="C184" s="101">
        <f t="shared" si="67"/>
        <v>0</v>
      </c>
      <c r="D184" s="105"/>
      <c r="E184" s="35"/>
      <c r="F184" s="32" t="str">
        <f t="shared" si="68"/>
        <v>N</v>
      </c>
      <c r="G184" s="32" t="str">
        <f t="shared" si="69"/>
        <v>N</v>
      </c>
      <c r="H184" s="32" t="str">
        <f t="shared" si="77"/>
        <v/>
      </c>
      <c r="I184" s="32" t="str">
        <f t="shared" si="57"/>
        <v/>
      </c>
      <c r="J184" s="32" t="str">
        <f t="shared" si="58"/>
        <v/>
      </c>
      <c r="K184" s="32" t="str">
        <f t="shared" si="70"/>
        <v/>
      </c>
      <c r="L184" s="32" t="str">
        <f t="shared" si="71"/>
        <v/>
      </c>
      <c r="M184" s="32" t="str">
        <f t="shared" si="59"/>
        <v/>
      </c>
      <c r="N184" s="32" t="str">
        <f t="shared" si="60"/>
        <v/>
      </c>
      <c r="O184" s="35" t="s">
        <v>51</v>
      </c>
      <c r="P184" s="32"/>
      <c r="Q184" s="32"/>
      <c r="R184" s="100" t="str">
        <f t="shared" si="72"/>
        <v/>
      </c>
      <c r="S184" s="100" t="str">
        <f t="shared" si="73"/>
        <v/>
      </c>
      <c r="T184" s="100" t="str">
        <f t="shared" si="74"/>
        <v/>
      </c>
      <c r="U184" s="100" t="str">
        <f t="shared" si="75"/>
        <v/>
      </c>
      <c r="V184" s="100" t="str">
        <f t="shared" si="61"/>
        <v/>
      </c>
      <c r="W184" s="100" t="str">
        <f t="shared" si="76"/>
        <v/>
      </c>
      <c r="X184" s="100" t="str">
        <f t="shared" si="62"/>
        <v/>
      </c>
      <c r="Y184" s="100" t="str">
        <f t="shared" si="63"/>
        <v/>
      </c>
      <c r="Z184" s="100" t="str">
        <f>IF(LEN(P184)&gt;0, DATA_ANALYSIS!E$20*P184+DATA_ANALYSIS!R$20, "")</f>
        <v/>
      </c>
      <c r="AA184" s="100" t="str">
        <f t="shared" si="64"/>
        <v/>
      </c>
      <c r="AB184" s="100" t="str">
        <f t="shared" si="65"/>
        <v/>
      </c>
      <c r="AC184" s="106" t="str">
        <f t="shared" si="66"/>
        <v/>
      </c>
    </row>
    <row r="185" spans="2:29" x14ac:dyDescent="0.2">
      <c r="B185" s="26"/>
      <c r="C185" s="101">
        <f t="shared" si="67"/>
        <v>0</v>
      </c>
      <c r="D185" s="105"/>
      <c r="E185" s="35"/>
      <c r="F185" s="32" t="str">
        <f t="shared" si="68"/>
        <v>N</v>
      </c>
      <c r="G185" s="32" t="str">
        <f t="shared" si="69"/>
        <v>N</v>
      </c>
      <c r="H185" s="32" t="str">
        <f t="shared" si="77"/>
        <v/>
      </c>
      <c r="I185" s="32" t="str">
        <f t="shared" si="57"/>
        <v/>
      </c>
      <c r="J185" s="32" t="str">
        <f t="shared" si="58"/>
        <v/>
      </c>
      <c r="K185" s="32" t="str">
        <f t="shared" si="70"/>
        <v/>
      </c>
      <c r="L185" s="32" t="str">
        <f t="shared" si="71"/>
        <v/>
      </c>
      <c r="M185" s="32" t="str">
        <f t="shared" si="59"/>
        <v/>
      </c>
      <c r="N185" s="32" t="str">
        <f t="shared" si="60"/>
        <v/>
      </c>
      <c r="O185" s="35" t="s">
        <v>51</v>
      </c>
      <c r="P185" s="32"/>
      <c r="Q185" s="32"/>
      <c r="R185" s="100" t="str">
        <f t="shared" si="72"/>
        <v/>
      </c>
      <c r="S185" s="100" t="str">
        <f t="shared" si="73"/>
        <v/>
      </c>
      <c r="T185" s="100" t="str">
        <f t="shared" si="74"/>
        <v/>
      </c>
      <c r="U185" s="100" t="str">
        <f t="shared" si="75"/>
        <v/>
      </c>
      <c r="V185" s="100" t="str">
        <f t="shared" si="61"/>
        <v/>
      </c>
      <c r="W185" s="100" t="str">
        <f t="shared" si="76"/>
        <v/>
      </c>
      <c r="X185" s="100" t="str">
        <f t="shared" si="62"/>
        <v/>
      </c>
      <c r="Y185" s="100" t="str">
        <f t="shared" si="63"/>
        <v/>
      </c>
      <c r="Z185" s="100" t="str">
        <f>IF(LEN(P185)&gt;0, DATA_ANALYSIS!E$20*P185+DATA_ANALYSIS!R$20, "")</f>
        <v/>
      </c>
      <c r="AA185" s="100" t="str">
        <f t="shared" si="64"/>
        <v/>
      </c>
      <c r="AB185" s="100" t="str">
        <f t="shared" si="65"/>
        <v/>
      </c>
      <c r="AC185" s="106" t="str">
        <f t="shared" si="66"/>
        <v/>
      </c>
    </row>
    <row r="186" spans="2:29" x14ac:dyDescent="0.2">
      <c r="B186" s="26"/>
      <c r="C186" s="101">
        <f t="shared" si="67"/>
        <v>0</v>
      </c>
      <c r="D186" s="105"/>
      <c r="E186" s="35"/>
      <c r="F186" s="32" t="str">
        <f t="shared" si="68"/>
        <v>N</v>
      </c>
      <c r="G186" s="32" t="str">
        <f t="shared" si="69"/>
        <v>N</v>
      </c>
      <c r="H186" s="32" t="str">
        <f t="shared" si="77"/>
        <v/>
      </c>
      <c r="I186" s="32" t="str">
        <f t="shared" si="57"/>
        <v/>
      </c>
      <c r="J186" s="32" t="str">
        <f t="shared" si="58"/>
        <v/>
      </c>
      <c r="K186" s="32" t="str">
        <f t="shared" si="70"/>
        <v/>
      </c>
      <c r="L186" s="32" t="str">
        <f t="shared" si="71"/>
        <v/>
      </c>
      <c r="M186" s="32" t="str">
        <f t="shared" si="59"/>
        <v/>
      </c>
      <c r="N186" s="32" t="str">
        <f t="shared" si="60"/>
        <v/>
      </c>
      <c r="O186" s="35" t="s">
        <v>51</v>
      </c>
      <c r="P186" s="32"/>
      <c r="Q186" s="32"/>
      <c r="R186" s="100" t="str">
        <f t="shared" si="72"/>
        <v/>
      </c>
      <c r="S186" s="100" t="str">
        <f t="shared" si="73"/>
        <v/>
      </c>
      <c r="T186" s="100" t="str">
        <f t="shared" si="74"/>
        <v/>
      </c>
      <c r="U186" s="100" t="str">
        <f t="shared" si="75"/>
        <v/>
      </c>
      <c r="V186" s="100" t="str">
        <f t="shared" si="61"/>
        <v/>
      </c>
      <c r="W186" s="100" t="str">
        <f t="shared" si="76"/>
        <v/>
      </c>
      <c r="X186" s="100" t="str">
        <f t="shared" si="62"/>
        <v/>
      </c>
      <c r="Y186" s="100" t="str">
        <f t="shared" si="63"/>
        <v/>
      </c>
      <c r="Z186" s="100" t="str">
        <f>IF(LEN(P186)&gt;0, DATA_ANALYSIS!E$20*P186+DATA_ANALYSIS!R$20, "")</f>
        <v/>
      </c>
      <c r="AA186" s="100" t="str">
        <f t="shared" si="64"/>
        <v/>
      </c>
      <c r="AB186" s="100" t="str">
        <f t="shared" si="65"/>
        <v/>
      </c>
      <c r="AC186" s="106" t="str">
        <f t="shared" si="66"/>
        <v/>
      </c>
    </row>
    <row r="187" spans="2:29" x14ac:dyDescent="0.2">
      <c r="B187" s="26"/>
      <c r="C187" s="101">
        <f t="shared" si="67"/>
        <v>0</v>
      </c>
      <c r="D187" s="105"/>
      <c r="E187" s="35"/>
      <c r="F187" s="32" t="str">
        <f t="shared" si="68"/>
        <v>N</v>
      </c>
      <c r="G187" s="32" t="str">
        <f t="shared" si="69"/>
        <v>N</v>
      </c>
      <c r="H187" s="32" t="str">
        <f t="shared" si="77"/>
        <v/>
      </c>
      <c r="I187" s="32" t="str">
        <f t="shared" si="57"/>
        <v/>
      </c>
      <c r="J187" s="32" t="str">
        <f t="shared" si="58"/>
        <v/>
      </c>
      <c r="K187" s="32" t="str">
        <f t="shared" si="70"/>
        <v/>
      </c>
      <c r="L187" s="32" t="str">
        <f t="shared" si="71"/>
        <v/>
      </c>
      <c r="M187" s="32" t="str">
        <f t="shared" si="59"/>
        <v/>
      </c>
      <c r="N187" s="32" t="str">
        <f t="shared" si="60"/>
        <v/>
      </c>
      <c r="O187" s="35" t="s">
        <v>51</v>
      </c>
      <c r="P187" s="32"/>
      <c r="Q187" s="32"/>
      <c r="R187" s="100" t="str">
        <f t="shared" si="72"/>
        <v/>
      </c>
      <c r="S187" s="100" t="str">
        <f t="shared" si="73"/>
        <v/>
      </c>
      <c r="T187" s="100" t="str">
        <f t="shared" si="74"/>
        <v/>
      </c>
      <c r="U187" s="100" t="str">
        <f t="shared" si="75"/>
        <v/>
      </c>
      <c r="V187" s="100" t="str">
        <f t="shared" si="61"/>
        <v/>
      </c>
      <c r="W187" s="100" t="str">
        <f t="shared" si="76"/>
        <v/>
      </c>
      <c r="X187" s="100" t="str">
        <f t="shared" si="62"/>
        <v/>
      </c>
      <c r="Y187" s="100" t="str">
        <f t="shared" si="63"/>
        <v/>
      </c>
      <c r="Z187" s="100" t="str">
        <f>IF(LEN(P187)&gt;0, DATA_ANALYSIS!E$20*P187+DATA_ANALYSIS!R$20, "")</f>
        <v/>
      </c>
      <c r="AA187" s="100" t="str">
        <f t="shared" si="64"/>
        <v/>
      </c>
      <c r="AB187" s="100" t="str">
        <f t="shared" si="65"/>
        <v/>
      </c>
      <c r="AC187" s="106" t="str">
        <f t="shared" si="66"/>
        <v/>
      </c>
    </row>
    <row r="188" spans="2:29" x14ac:dyDescent="0.2">
      <c r="B188" s="26"/>
      <c r="C188" s="101">
        <f t="shared" si="67"/>
        <v>0</v>
      </c>
      <c r="D188" s="105"/>
      <c r="E188" s="35"/>
      <c r="F188" s="32" t="str">
        <f t="shared" si="68"/>
        <v>N</v>
      </c>
      <c r="G188" s="32" t="str">
        <f t="shared" si="69"/>
        <v>N</v>
      </c>
      <c r="H188" s="32" t="str">
        <f t="shared" si="77"/>
        <v/>
      </c>
      <c r="I188" s="32" t="str">
        <f t="shared" si="57"/>
        <v/>
      </c>
      <c r="J188" s="32" t="str">
        <f t="shared" si="58"/>
        <v/>
      </c>
      <c r="K188" s="32" t="str">
        <f t="shared" si="70"/>
        <v/>
      </c>
      <c r="L188" s="32" t="str">
        <f t="shared" si="71"/>
        <v/>
      </c>
      <c r="M188" s="32" t="str">
        <f t="shared" si="59"/>
        <v/>
      </c>
      <c r="N188" s="32" t="str">
        <f t="shared" si="60"/>
        <v/>
      </c>
      <c r="O188" s="35" t="s">
        <v>51</v>
      </c>
      <c r="P188" s="32"/>
      <c r="Q188" s="32"/>
      <c r="R188" s="100" t="str">
        <f t="shared" si="72"/>
        <v/>
      </c>
      <c r="S188" s="100" t="str">
        <f t="shared" si="73"/>
        <v/>
      </c>
      <c r="T188" s="100" t="str">
        <f t="shared" si="74"/>
        <v/>
      </c>
      <c r="U188" s="100" t="str">
        <f t="shared" si="75"/>
        <v/>
      </c>
      <c r="V188" s="100" t="str">
        <f t="shared" si="61"/>
        <v/>
      </c>
      <c r="W188" s="100" t="str">
        <f t="shared" si="76"/>
        <v/>
      </c>
      <c r="X188" s="100" t="str">
        <f t="shared" si="62"/>
        <v/>
      </c>
      <c r="Y188" s="100" t="str">
        <f t="shared" si="63"/>
        <v/>
      </c>
      <c r="Z188" s="100" t="str">
        <f>IF(LEN(P188)&gt;0, DATA_ANALYSIS!E$20*P188+DATA_ANALYSIS!R$20, "")</f>
        <v/>
      </c>
      <c r="AA188" s="100" t="str">
        <f t="shared" si="64"/>
        <v/>
      </c>
      <c r="AB188" s="100" t="str">
        <f t="shared" si="65"/>
        <v/>
      </c>
      <c r="AC188" s="106" t="str">
        <f t="shared" si="66"/>
        <v/>
      </c>
    </row>
    <row r="189" spans="2:29" x14ac:dyDescent="0.2">
      <c r="B189" s="26"/>
      <c r="C189" s="101">
        <f t="shared" si="67"/>
        <v>0</v>
      </c>
      <c r="D189" s="105"/>
      <c r="E189" s="35"/>
      <c r="F189" s="32" t="str">
        <f t="shared" si="68"/>
        <v>N</v>
      </c>
      <c r="G189" s="32" t="str">
        <f t="shared" si="69"/>
        <v>N</v>
      </c>
      <c r="H189" s="32" t="str">
        <f t="shared" si="77"/>
        <v/>
      </c>
      <c r="I189" s="32" t="str">
        <f t="shared" si="57"/>
        <v/>
      </c>
      <c r="J189" s="32" t="str">
        <f t="shared" si="58"/>
        <v/>
      </c>
      <c r="K189" s="32" t="str">
        <f t="shared" si="70"/>
        <v/>
      </c>
      <c r="L189" s="32" t="str">
        <f t="shared" si="71"/>
        <v/>
      </c>
      <c r="M189" s="32" t="str">
        <f t="shared" si="59"/>
        <v/>
      </c>
      <c r="N189" s="32" t="str">
        <f t="shared" si="60"/>
        <v/>
      </c>
      <c r="O189" s="35" t="s">
        <v>51</v>
      </c>
      <c r="P189" s="32"/>
      <c r="Q189" s="32"/>
      <c r="R189" s="100" t="str">
        <f t="shared" si="72"/>
        <v/>
      </c>
      <c r="S189" s="100" t="str">
        <f t="shared" si="73"/>
        <v/>
      </c>
      <c r="T189" s="100" t="str">
        <f t="shared" si="74"/>
        <v/>
      </c>
      <c r="U189" s="100" t="str">
        <f t="shared" si="75"/>
        <v/>
      </c>
      <c r="V189" s="100" t="str">
        <f t="shared" si="61"/>
        <v/>
      </c>
      <c r="W189" s="100" t="str">
        <f t="shared" si="76"/>
        <v/>
      </c>
      <c r="X189" s="100" t="str">
        <f t="shared" si="62"/>
        <v/>
      </c>
      <c r="Y189" s="100" t="str">
        <f t="shared" si="63"/>
        <v/>
      </c>
      <c r="Z189" s="100" t="str">
        <f>IF(LEN(P189)&gt;0, DATA_ANALYSIS!E$20*P189+DATA_ANALYSIS!R$20, "")</f>
        <v/>
      </c>
      <c r="AA189" s="100" t="str">
        <f t="shared" si="64"/>
        <v/>
      </c>
      <c r="AB189" s="100" t="str">
        <f t="shared" si="65"/>
        <v/>
      </c>
      <c r="AC189" s="106" t="str">
        <f t="shared" si="66"/>
        <v/>
      </c>
    </row>
    <row r="190" spans="2:29" x14ac:dyDescent="0.2">
      <c r="B190" s="26"/>
      <c r="C190" s="101">
        <f t="shared" si="67"/>
        <v>0</v>
      </c>
      <c r="D190" s="105"/>
      <c r="E190" s="35"/>
      <c r="F190" s="32" t="str">
        <f t="shared" si="68"/>
        <v>N</v>
      </c>
      <c r="G190" s="32" t="str">
        <f t="shared" si="69"/>
        <v>N</v>
      </c>
      <c r="H190" s="32" t="str">
        <f t="shared" si="77"/>
        <v/>
      </c>
      <c r="I190" s="32" t="str">
        <f t="shared" si="57"/>
        <v/>
      </c>
      <c r="J190" s="32" t="str">
        <f t="shared" si="58"/>
        <v/>
      </c>
      <c r="K190" s="32" t="str">
        <f t="shared" si="70"/>
        <v/>
      </c>
      <c r="L190" s="32" t="str">
        <f t="shared" si="71"/>
        <v/>
      </c>
      <c r="M190" s="32" t="str">
        <f t="shared" si="59"/>
        <v/>
      </c>
      <c r="N190" s="32" t="str">
        <f t="shared" si="60"/>
        <v/>
      </c>
      <c r="O190" s="35" t="s">
        <v>51</v>
      </c>
      <c r="P190" s="32"/>
      <c r="Q190" s="32"/>
      <c r="R190" s="100" t="str">
        <f t="shared" si="72"/>
        <v/>
      </c>
      <c r="S190" s="100" t="str">
        <f t="shared" si="73"/>
        <v/>
      </c>
      <c r="T190" s="100" t="str">
        <f t="shared" si="74"/>
        <v/>
      </c>
      <c r="U190" s="100" t="str">
        <f t="shared" si="75"/>
        <v/>
      </c>
      <c r="V190" s="100" t="str">
        <f t="shared" si="61"/>
        <v/>
      </c>
      <c r="W190" s="100" t="str">
        <f t="shared" si="76"/>
        <v/>
      </c>
      <c r="X190" s="100" t="str">
        <f t="shared" si="62"/>
        <v/>
      </c>
      <c r="Y190" s="100" t="str">
        <f t="shared" si="63"/>
        <v/>
      </c>
      <c r="Z190" s="100" t="str">
        <f>IF(LEN(P190)&gt;0, DATA_ANALYSIS!E$20*P190+DATA_ANALYSIS!R$20, "")</f>
        <v/>
      </c>
      <c r="AA190" s="100" t="str">
        <f t="shared" si="64"/>
        <v/>
      </c>
      <c r="AB190" s="100" t="str">
        <f t="shared" si="65"/>
        <v/>
      </c>
      <c r="AC190" s="106" t="str">
        <f t="shared" si="66"/>
        <v/>
      </c>
    </row>
    <row r="191" spans="2:29" x14ac:dyDescent="0.2">
      <c r="B191" s="26"/>
      <c r="C191" s="101">
        <f t="shared" si="67"/>
        <v>0</v>
      </c>
      <c r="D191" s="105"/>
      <c r="E191" s="35"/>
      <c r="F191" s="32" t="str">
        <f t="shared" si="68"/>
        <v>N</v>
      </c>
      <c r="G191" s="32" t="str">
        <f t="shared" si="69"/>
        <v>N</v>
      </c>
      <c r="H191" s="32" t="str">
        <f t="shared" si="77"/>
        <v/>
      </c>
      <c r="I191" s="32" t="str">
        <f t="shared" si="57"/>
        <v/>
      </c>
      <c r="J191" s="32" t="str">
        <f t="shared" si="58"/>
        <v/>
      </c>
      <c r="K191" s="32" t="str">
        <f t="shared" si="70"/>
        <v/>
      </c>
      <c r="L191" s="32" t="str">
        <f t="shared" si="71"/>
        <v/>
      </c>
      <c r="M191" s="32" t="str">
        <f t="shared" si="59"/>
        <v/>
      </c>
      <c r="N191" s="32" t="str">
        <f t="shared" si="60"/>
        <v/>
      </c>
      <c r="O191" s="35" t="s">
        <v>51</v>
      </c>
      <c r="P191" s="32"/>
      <c r="Q191" s="32"/>
      <c r="R191" s="100" t="str">
        <f t="shared" si="72"/>
        <v/>
      </c>
      <c r="S191" s="100" t="str">
        <f t="shared" si="73"/>
        <v/>
      </c>
      <c r="T191" s="100" t="str">
        <f t="shared" si="74"/>
        <v/>
      </c>
      <c r="U191" s="100" t="str">
        <f t="shared" si="75"/>
        <v/>
      </c>
      <c r="V191" s="100" t="str">
        <f t="shared" si="61"/>
        <v/>
      </c>
      <c r="W191" s="100" t="str">
        <f t="shared" si="76"/>
        <v/>
      </c>
      <c r="X191" s="100" t="str">
        <f t="shared" si="62"/>
        <v/>
      </c>
      <c r="Y191" s="100" t="str">
        <f t="shared" si="63"/>
        <v/>
      </c>
      <c r="Z191" s="100" t="str">
        <f>IF(LEN(P191)&gt;0, DATA_ANALYSIS!E$20*P191+DATA_ANALYSIS!R$20, "")</f>
        <v/>
      </c>
      <c r="AA191" s="100" t="str">
        <f t="shared" si="64"/>
        <v/>
      </c>
      <c r="AB191" s="100" t="str">
        <f t="shared" si="65"/>
        <v/>
      </c>
      <c r="AC191" s="106" t="str">
        <f t="shared" si="66"/>
        <v/>
      </c>
    </row>
    <row r="192" spans="2:29" x14ac:dyDescent="0.2">
      <c r="B192" s="26"/>
      <c r="C192" s="101">
        <f t="shared" si="67"/>
        <v>0</v>
      </c>
      <c r="D192" s="105"/>
      <c r="E192" s="35"/>
      <c r="F192" s="32" t="str">
        <f t="shared" si="68"/>
        <v>N</v>
      </c>
      <c r="G192" s="32" t="str">
        <f t="shared" si="69"/>
        <v>N</v>
      </c>
      <c r="H192" s="32" t="str">
        <f t="shared" si="77"/>
        <v/>
      </c>
      <c r="I192" s="32" t="str">
        <f t="shared" si="57"/>
        <v/>
      </c>
      <c r="J192" s="32" t="str">
        <f t="shared" si="58"/>
        <v/>
      </c>
      <c r="K192" s="32" t="str">
        <f t="shared" si="70"/>
        <v/>
      </c>
      <c r="L192" s="32" t="str">
        <f t="shared" si="71"/>
        <v/>
      </c>
      <c r="M192" s="32" t="str">
        <f t="shared" si="59"/>
        <v/>
      </c>
      <c r="N192" s="32" t="str">
        <f t="shared" si="60"/>
        <v/>
      </c>
      <c r="O192" s="35" t="s">
        <v>51</v>
      </c>
      <c r="P192" s="32"/>
      <c r="Q192" s="32"/>
      <c r="R192" s="100" t="str">
        <f t="shared" si="72"/>
        <v/>
      </c>
      <c r="S192" s="100" t="str">
        <f t="shared" si="73"/>
        <v/>
      </c>
      <c r="T192" s="100" t="str">
        <f t="shared" si="74"/>
        <v/>
      </c>
      <c r="U192" s="100" t="str">
        <f t="shared" si="75"/>
        <v/>
      </c>
      <c r="V192" s="100" t="str">
        <f t="shared" si="61"/>
        <v/>
      </c>
      <c r="W192" s="100" t="str">
        <f t="shared" si="76"/>
        <v/>
      </c>
      <c r="X192" s="100" t="str">
        <f t="shared" si="62"/>
        <v/>
      </c>
      <c r="Y192" s="100" t="str">
        <f t="shared" si="63"/>
        <v/>
      </c>
      <c r="Z192" s="100" t="str">
        <f>IF(LEN(P192)&gt;0, DATA_ANALYSIS!E$20*P192+DATA_ANALYSIS!R$20, "")</f>
        <v/>
      </c>
      <c r="AA192" s="100" t="str">
        <f t="shared" si="64"/>
        <v/>
      </c>
      <c r="AB192" s="100" t="str">
        <f t="shared" si="65"/>
        <v/>
      </c>
      <c r="AC192" s="106" t="str">
        <f t="shared" si="66"/>
        <v/>
      </c>
    </row>
    <row r="193" spans="2:29" x14ac:dyDescent="0.2">
      <c r="B193" s="26"/>
      <c r="C193" s="101">
        <f t="shared" si="67"/>
        <v>0</v>
      </c>
      <c r="D193" s="105"/>
      <c r="E193" s="35"/>
      <c r="F193" s="32" t="str">
        <f t="shared" si="68"/>
        <v>N</v>
      </c>
      <c r="G193" s="32" t="str">
        <f t="shared" si="69"/>
        <v>N</v>
      </c>
      <c r="H193" s="32" t="str">
        <f t="shared" si="77"/>
        <v/>
      </c>
      <c r="I193" s="32" t="str">
        <f t="shared" si="57"/>
        <v/>
      </c>
      <c r="J193" s="32" t="str">
        <f t="shared" si="58"/>
        <v/>
      </c>
      <c r="K193" s="32" t="str">
        <f t="shared" si="70"/>
        <v/>
      </c>
      <c r="L193" s="32" t="str">
        <f t="shared" si="71"/>
        <v/>
      </c>
      <c r="M193" s="32" t="str">
        <f t="shared" si="59"/>
        <v/>
      </c>
      <c r="N193" s="32" t="str">
        <f t="shared" si="60"/>
        <v/>
      </c>
      <c r="O193" s="35" t="s">
        <v>51</v>
      </c>
      <c r="P193" s="32"/>
      <c r="Q193" s="32"/>
      <c r="R193" s="100" t="str">
        <f t="shared" si="72"/>
        <v/>
      </c>
      <c r="S193" s="100" t="str">
        <f t="shared" si="73"/>
        <v/>
      </c>
      <c r="T193" s="100" t="str">
        <f t="shared" si="74"/>
        <v/>
      </c>
      <c r="U193" s="100" t="str">
        <f t="shared" si="75"/>
        <v/>
      </c>
      <c r="V193" s="100" t="str">
        <f t="shared" si="61"/>
        <v/>
      </c>
      <c r="W193" s="100" t="str">
        <f t="shared" si="76"/>
        <v/>
      </c>
      <c r="X193" s="100" t="str">
        <f t="shared" si="62"/>
        <v/>
      </c>
      <c r="Y193" s="100" t="str">
        <f t="shared" si="63"/>
        <v/>
      </c>
      <c r="Z193" s="100" t="str">
        <f>IF(LEN(P193)&gt;0, DATA_ANALYSIS!E$20*P193+DATA_ANALYSIS!R$20, "")</f>
        <v/>
      </c>
      <c r="AA193" s="100" t="str">
        <f t="shared" si="64"/>
        <v/>
      </c>
      <c r="AB193" s="100" t="str">
        <f t="shared" si="65"/>
        <v/>
      </c>
      <c r="AC193" s="106" t="str">
        <f t="shared" si="66"/>
        <v/>
      </c>
    </row>
    <row r="194" spans="2:29" x14ac:dyDescent="0.2">
      <c r="B194" s="26"/>
      <c r="C194" s="101">
        <f t="shared" si="67"/>
        <v>0</v>
      </c>
      <c r="D194" s="105"/>
      <c r="E194" s="35"/>
      <c r="F194" s="32" t="str">
        <f t="shared" si="68"/>
        <v>N</v>
      </c>
      <c r="G194" s="32" t="str">
        <f t="shared" si="69"/>
        <v>N</v>
      </c>
      <c r="H194" s="32" t="str">
        <f t="shared" si="77"/>
        <v/>
      </c>
      <c r="I194" s="32" t="str">
        <f t="shared" si="57"/>
        <v/>
      </c>
      <c r="J194" s="32" t="str">
        <f t="shared" si="58"/>
        <v/>
      </c>
      <c r="K194" s="32" t="str">
        <f t="shared" si="70"/>
        <v/>
      </c>
      <c r="L194" s="32" t="str">
        <f t="shared" si="71"/>
        <v/>
      </c>
      <c r="M194" s="32" t="str">
        <f t="shared" si="59"/>
        <v/>
      </c>
      <c r="N194" s="32" t="str">
        <f t="shared" si="60"/>
        <v/>
      </c>
      <c r="O194" s="35" t="s">
        <v>51</v>
      </c>
      <c r="P194" s="32"/>
      <c r="Q194" s="32"/>
      <c r="R194" s="100" t="str">
        <f t="shared" si="72"/>
        <v/>
      </c>
      <c r="S194" s="100" t="str">
        <f t="shared" si="73"/>
        <v/>
      </c>
      <c r="T194" s="100" t="str">
        <f t="shared" si="74"/>
        <v/>
      </c>
      <c r="U194" s="100" t="str">
        <f t="shared" si="75"/>
        <v/>
      </c>
      <c r="V194" s="100" t="str">
        <f t="shared" si="61"/>
        <v/>
      </c>
      <c r="W194" s="100" t="str">
        <f t="shared" si="76"/>
        <v/>
      </c>
      <c r="X194" s="100" t="str">
        <f t="shared" si="62"/>
        <v/>
      </c>
      <c r="Y194" s="100" t="str">
        <f t="shared" si="63"/>
        <v/>
      </c>
      <c r="Z194" s="100" t="str">
        <f>IF(LEN(P194)&gt;0, DATA_ANALYSIS!E$20*P194+DATA_ANALYSIS!R$20, "")</f>
        <v/>
      </c>
      <c r="AA194" s="100" t="str">
        <f t="shared" si="64"/>
        <v/>
      </c>
      <c r="AB194" s="100" t="str">
        <f t="shared" si="65"/>
        <v/>
      </c>
      <c r="AC194" s="106" t="str">
        <f t="shared" si="66"/>
        <v/>
      </c>
    </row>
    <row r="195" spans="2:29" x14ac:dyDescent="0.2">
      <c r="B195" s="26"/>
      <c r="C195" s="101">
        <f t="shared" si="67"/>
        <v>0</v>
      </c>
      <c r="D195" s="105"/>
      <c r="E195" s="35"/>
      <c r="F195" s="32" t="str">
        <f t="shared" si="68"/>
        <v>N</v>
      </c>
      <c r="G195" s="32" t="str">
        <f t="shared" si="69"/>
        <v>N</v>
      </c>
      <c r="H195" s="32" t="str">
        <f t="shared" si="77"/>
        <v/>
      </c>
      <c r="I195" s="32" t="str">
        <f t="shared" si="57"/>
        <v/>
      </c>
      <c r="J195" s="32" t="str">
        <f t="shared" si="58"/>
        <v/>
      </c>
      <c r="K195" s="32" t="str">
        <f t="shared" si="70"/>
        <v/>
      </c>
      <c r="L195" s="32" t="str">
        <f t="shared" si="71"/>
        <v/>
      </c>
      <c r="M195" s="32" t="str">
        <f t="shared" si="59"/>
        <v/>
      </c>
      <c r="N195" s="32" t="str">
        <f t="shared" si="60"/>
        <v/>
      </c>
      <c r="O195" s="35" t="s">
        <v>51</v>
      </c>
      <c r="P195" s="32"/>
      <c r="Q195" s="32"/>
      <c r="R195" s="100" t="str">
        <f t="shared" si="72"/>
        <v/>
      </c>
      <c r="S195" s="100" t="str">
        <f t="shared" si="73"/>
        <v/>
      </c>
      <c r="T195" s="100" t="str">
        <f t="shared" si="74"/>
        <v/>
      </c>
      <c r="U195" s="100" t="str">
        <f t="shared" si="75"/>
        <v/>
      </c>
      <c r="V195" s="100" t="str">
        <f t="shared" si="61"/>
        <v/>
      </c>
      <c r="W195" s="100" t="str">
        <f t="shared" si="76"/>
        <v/>
      </c>
      <c r="X195" s="100" t="str">
        <f t="shared" si="62"/>
        <v/>
      </c>
      <c r="Y195" s="100" t="str">
        <f t="shared" si="63"/>
        <v/>
      </c>
      <c r="Z195" s="100" t="str">
        <f>IF(LEN(P195)&gt;0, DATA_ANALYSIS!E$20*P195+DATA_ANALYSIS!R$20, "")</f>
        <v/>
      </c>
      <c r="AA195" s="100" t="str">
        <f t="shared" si="64"/>
        <v/>
      </c>
      <c r="AB195" s="100" t="str">
        <f t="shared" si="65"/>
        <v/>
      </c>
      <c r="AC195" s="106" t="str">
        <f t="shared" si="66"/>
        <v/>
      </c>
    </row>
    <row r="196" spans="2:29" x14ac:dyDescent="0.2">
      <c r="B196" s="26"/>
      <c r="C196" s="101">
        <f t="shared" si="67"/>
        <v>0</v>
      </c>
      <c r="D196" s="105"/>
      <c r="E196" s="35"/>
      <c r="F196" s="32" t="str">
        <f t="shared" si="68"/>
        <v>N</v>
      </c>
      <c r="G196" s="32" t="str">
        <f t="shared" si="69"/>
        <v>N</v>
      </c>
      <c r="H196" s="32" t="str">
        <f t="shared" si="77"/>
        <v/>
      </c>
      <c r="I196" s="32" t="str">
        <f t="shared" si="57"/>
        <v/>
      </c>
      <c r="J196" s="32" t="str">
        <f t="shared" si="58"/>
        <v/>
      </c>
      <c r="K196" s="32" t="str">
        <f t="shared" si="70"/>
        <v/>
      </c>
      <c r="L196" s="32" t="str">
        <f t="shared" si="71"/>
        <v/>
      </c>
      <c r="M196" s="32" t="str">
        <f t="shared" si="59"/>
        <v/>
      </c>
      <c r="N196" s="32" t="str">
        <f t="shared" si="60"/>
        <v/>
      </c>
      <c r="O196" s="35" t="s">
        <v>51</v>
      </c>
      <c r="P196" s="32"/>
      <c r="Q196" s="32"/>
      <c r="R196" s="100" t="str">
        <f t="shared" si="72"/>
        <v/>
      </c>
      <c r="S196" s="100" t="str">
        <f t="shared" si="73"/>
        <v/>
      </c>
      <c r="T196" s="100" t="str">
        <f t="shared" si="74"/>
        <v/>
      </c>
      <c r="U196" s="100" t="str">
        <f t="shared" si="75"/>
        <v/>
      </c>
      <c r="V196" s="100" t="str">
        <f t="shared" si="61"/>
        <v/>
      </c>
      <c r="W196" s="100" t="str">
        <f t="shared" si="76"/>
        <v/>
      </c>
      <c r="X196" s="100" t="str">
        <f t="shared" si="62"/>
        <v/>
      </c>
      <c r="Y196" s="100" t="str">
        <f t="shared" si="63"/>
        <v/>
      </c>
      <c r="Z196" s="100" t="str">
        <f>IF(LEN(P196)&gt;0, DATA_ANALYSIS!E$20*P196+DATA_ANALYSIS!R$20, "")</f>
        <v/>
      </c>
      <c r="AA196" s="100" t="str">
        <f t="shared" si="64"/>
        <v/>
      </c>
      <c r="AB196" s="100" t="str">
        <f t="shared" si="65"/>
        <v/>
      </c>
      <c r="AC196" s="106" t="str">
        <f t="shared" si="66"/>
        <v/>
      </c>
    </row>
    <row r="197" spans="2:29" x14ac:dyDescent="0.2">
      <c r="B197" s="26"/>
      <c r="C197" s="101">
        <f t="shared" si="67"/>
        <v>0</v>
      </c>
      <c r="D197" s="105"/>
      <c r="E197" s="35"/>
      <c r="F197" s="32" t="str">
        <f t="shared" si="68"/>
        <v>N</v>
      </c>
      <c r="G197" s="32" t="str">
        <f t="shared" si="69"/>
        <v>N</v>
      </c>
      <c r="H197" s="32" t="str">
        <f t="shared" si="77"/>
        <v/>
      </c>
      <c r="I197" s="32" t="str">
        <f t="shared" si="57"/>
        <v/>
      </c>
      <c r="J197" s="32" t="str">
        <f t="shared" si="58"/>
        <v/>
      </c>
      <c r="K197" s="32" t="str">
        <f t="shared" si="70"/>
        <v/>
      </c>
      <c r="L197" s="32" t="str">
        <f t="shared" si="71"/>
        <v/>
      </c>
      <c r="M197" s="32" t="str">
        <f t="shared" si="59"/>
        <v/>
      </c>
      <c r="N197" s="32" t="str">
        <f t="shared" si="60"/>
        <v/>
      </c>
      <c r="O197" s="35" t="s">
        <v>51</v>
      </c>
      <c r="P197" s="32"/>
      <c r="Q197" s="32"/>
      <c r="R197" s="100" t="str">
        <f t="shared" si="72"/>
        <v/>
      </c>
      <c r="S197" s="100" t="str">
        <f t="shared" si="73"/>
        <v/>
      </c>
      <c r="T197" s="100" t="str">
        <f t="shared" si="74"/>
        <v/>
      </c>
      <c r="U197" s="100" t="str">
        <f t="shared" si="75"/>
        <v/>
      </c>
      <c r="V197" s="100" t="str">
        <f t="shared" si="61"/>
        <v/>
      </c>
      <c r="W197" s="100" t="str">
        <f t="shared" si="76"/>
        <v/>
      </c>
      <c r="X197" s="100" t="str">
        <f t="shared" si="62"/>
        <v/>
      </c>
      <c r="Y197" s="100" t="str">
        <f t="shared" si="63"/>
        <v/>
      </c>
      <c r="Z197" s="100" t="str">
        <f>IF(LEN(P197)&gt;0, DATA_ANALYSIS!E$20*P197+DATA_ANALYSIS!R$20, "")</f>
        <v/>
      </c>
      <c r="AA197" s="100" t="str">
        <f t="shared" si="64"/>
        <v/>
      </c>
      <c r="AB197" s="100" t="str">
        <f t="shared" si="65"/>
        <v/>
      </c>
      <c r="AC197" s="106" t="str">
        <f t="shared" si="66"/>
        <v/>
      </c>
    </row>
    <row r="198" spans="2:29" x14ac:dyDescent="0.2">
      <c r="B198" s="26"/>
      <c r="C198" s="101">
        <f t="shared" si="67"/>
        <v>0</v>
      </c>
      <c r="D198" s="105"/>
      <c r="E198" s="35"/>
      <c r="F198" s="32" t="str">
        <f t="shared" si="68"/>
        <v>N</v>
      </c>
      <c r="G198" s="32" t="str">
        <f t="shared" si="69"/>
        <v>N</v>
      </c>
      <c r="H198" s="32" t="str">
        <f t="shared" si="77"/>
        <v/>
      </c>
      <c r="I198" s="32" t="str">
        <f t="shared" si="57"/>
        <v/>
      </c>
      <c r="J198" s="32" t="str">
        <f t="shared" si="58"/>
        <v/>
      </c>
      <c r="K198" s="32" t="str">
        <f t="shared" si="70"/>
        <v/>
      </c>
      <c r="L198" s="32" t="str">
        <f t="shared" si="71"/>
        <v/>
      </c>
      <c r="M198" s="32" t="str">
        <f t="shared" si="59"/>
        <v/>
      </c>
      <c r="N198" s="32" t="str">
        <f t="shared" si="60"/>
        <v/>
      </c>
      <c r="O198" s="35" t="s">
        <v>51</v>
      </c>
      <c r="P198" s="32"/>
      <c r="Q198" s="32"/>
      <c r="R198" s="100" t="str">
        <f t="shared" si="72"/>
        <v/>
      </c>
      <c r="S198" s="100" t="str">
        <f t="shared" si="73"/>
        <v/>
      </c>
      <c r="T198" s="100" t="str">
        <f t="shared" si="74"/>
        <v/>
      </c>
      <c r="U198" s="100" t="str">
        <f t="shared" si="75"/>
        <v/>
      </c>
      <c r="V198" s="100" t="str">
        <f t="shared" si="61"/>
        <v/>
      </c>
      <c r="W198" s="100" t="str">
        <f t="shared" si="76"/>
        <v/>
      </c>
      <c r="X198" s="100" t="str">
        <f t="shared" si="62"/>
        <v/>
      </c>
      <c r="Y198" s="100" t="str">
        <f t="shared" si="63"/>
        <v/>
      </c>
      <c r="Z198" s="100" t="str">
        <f>IF(LEN(P198)&gt;0, DATA_ANALYSIS!E$20*P198+DATA_ANALYSIS!R$20, "")</f>
        <v/>
      </c>
      <c r="AA198" s="100" t="str">
        <f t="shared" si="64"/>
        <v/>
      </c>
      <c r="AB198" s="100" t="str">
        <f t="shared" si="65"/>
        <v/>
      </c>
      <c r="AC198" s="106" t="str">
        <f t="shared" si="66"/>
        <v/>
      </c>
    </row>
    <row r="199" spans="2:29" x14ac:dyDescent="0.2">
      <c r="B199" s="26"/>
      <c r="C199" s="101">
        <f t="shared" si="67"/>
        <v>0</v>
      </c>
      <c r="D199" s="105"/>
      <c r="E199" s="35"/>
      <c r="F199" s="32" t="str">
        <f t="shared" si="68"/>
        <v>N</v>
      </c>
      <c r="G199" s="32" t="str">
        <f t="shared" si="69"/>
        <v>N</v>
      </c>
      <c r="H199" s="32" t="str">
        <f t="shared" si="77"/>
        <v/>
      </c>
      <c r="I199" s="32" t="str">
        <f t="shared" si="57"/>
        <v/>
      </c>
      <c r="J199" s="32" t="str">
        <f t="shared" si="58"/>
        <v/>
      </c>
      <c r="K199" s="32" t="str">
        <f t="shared" si="70"/>
        <v/>
      </c>
      <c r="L199" s="32" t="str">
        <f t="shared" si="71"/>
        <v/>
      </c>
      <c r="M199" s="32" t="str">
        <f t="shared" si="59"/>
        <v/>
      </c>
      <c r="N199" s="32" t="str">
        <f t="shared" si="60"/>
        <v/>
      </c>
      <c r="O199" s="35" t="s">
        <v>51</v>
      </c>
      <c r="P199" s="32"/>
      <c r="Q199" s="32"/>
      <c r="R199" s="100" t="str">
        <f t="shared" si="72"/>
        <v/>
      </c>
      <c r="S199" s="100" t="str">
        <f t="shared" si="73"/>
        <v/>
      </c>
      <c r="T199" s="100" t="str">
        <f t="shared" si="74"/>
        <v/>
      </c>
      <c r="U199" s="100" t="str">
        <f t="shared" si="75"/>
        <v/>
      </c>
      <c r="V199" s="100" t="str">
        <f t="shared" si="61"/>
        <v/>
      </c>
      <c r="W199" s="100" t="str">
        <f t="shared" si="76"/>
        <v/>
      </c>
      <c r="X199" s="100" t="str">
        <f t="shared" si="62"/>
        <v/>
      </c>
      <c r="Y199" s="100" t="str">
        <f t="shared" si="63"/>
        <v/>
      </c>
      <c r="Z199" s="100" t="str">
        <f>IF(LEN(P199)&gt;0, DATA_ANALYSIS!E$20*P199+DATA_ANALYSIS!R$20, "")</f>
        <v/>
      </c>
      <c r="AA199" s="100" t="str">
        <f t="shared" si="64"/>
        <v/>
      </c>
      <c r="AB199" s="100" t="str">
        <f t="shared" si="65"/>
        <v/>
      </c>
      <c r="AC199" s="106" t="str">
        <f t="shared" si="66"/>
        <v/>
      </c>
    </row>
    <row r="200" spans="2:29" x14ac:dyDescent="0.2">
      <c r="B200" s="26"/>
      <c r="C200" s="101">
        <f t="shared" si="67"/>
        <v>0</v>
      </c>
      <c r="D200" s="105"/>
      <c r="E200" s="35"/>
      <c r="F200" s="32" t="str">
        <f t="shared" si="68"/>
        <v>N</v>
      </c>
      <c r="G200" s="32" t="str">
        <f t="shared" si="69"/>
        <v>N</v>
      </c>
      <c r="H200" s="32" t="str">
        <f t="shared" si="77"/>
        <v/>
      </c>
      <c r="I200" s="32" t="str">
        <f t="shared" si="57"/>
        <v/>
      </c>
      <c r="J200" s="32" t="str">
        <f t="shared" si="58"/>
        <v/>
      </c>
      <c r="K200" s="32" t="str">
        <f t="shared" si="70"/>
        <v/>
      </c>
      <c r="L200" s="32" t="str">
        <f t="shared" si="71"/>
        <v/>
      </c>
      <c r="M200" s="32" t="str">
        <f t="shared" si="59"/>
        <v/>
      </c>
      <c r="N200" s="32" t="str">
        <f t="shared" si="60"/>
        <v/>
      </c>
      <c r="O200" s="35" t="s">
        <v>51</v>
      </c>
      <c r="P200" s="32"/>
      <c r="Q200" s="32"/>
      <c r="R200" s="100" t="str">
        <f t="shared" si="72"/>
        <v/>
      </c>
      <c r="S200" s="100" t="str">
        <f t="shared" si="73"/>
        <v/>
      </c>
      <c r="T200" s="100" t="str">
        <f t="shared" si="74"/>
        <v/>
      </c>
      <c r="U200" s="100" t="str">
        <f t="shared" si="75"/>
        <v/>
      </c>
      <c r="V200" s="100" t="str">
        <f t="shared" si="61"/>
        <v/>
      </c>
      <c r="W200" s="100" t="str">
        <f t="shared" si="76"/>
        <v/>
      </c>
      <c r="X200" s="100" t="str">
        <f t="shared" si="62"/>
        <v/>
      </c>
      <c r="Y200" s="100" t="str">
        <f t="shared" si="63"/>
        <v/>
      </c>
      <c r="Z200" s="100" t="str">
        <f>IF(LEN(P200)&gt;0, DATA_ANALYSIS!E$20*P200+DATA_ANALYSIS!R$20, "")</f>
        <v/>
      </c>
      <c r="AA200" s="100" t="str">
        <f t="shared" si="64"/>
        <v/>
      </c>
      <c r="AB200" s="100" t="str">
        <f t="shared" si="65"/>
        <v/>
      </c>
      <c r="AC200" s="106" t="str">
        <f t="shared" si="66"/>
        <v/>
      </c>
    </row>
    <row r="201" spans="2:29" x14ac:dyDescent="0.2">
      <c r="B201" s="26"/>
      <c r="C201" s="101">
        <f t="shared" si="67"/>
        <v>0</v>
      </c>
      <c r="D201" s="105"/>
      <c r="E201" s="35"/>
      <c r="F201" s="32" t="str">
        <f t="shared" si="68"/>
        <v>N</v>
      </c>
      <c r="G201" s="32" t="str">
        <f t="shared" si="69"/>
        <v>N</v>
      </c>
      <c r="H201" s="32" t="str">
        <f t="shared" si="77"/>
        <v/>
      </c>
      <c r="I201" s="32" t="str">
        <f t="shared" si="57"/>
        <v/>
      </c>
      <c r="J201" s="32" t="str">
        <f t="shared" si="58"/>
        <v/>
      </c>
      <c r="K201" s="32" t="str">
        <f t="shared" si="70"/>
        <v/>
      </c>
      <c r="L201" s="32" t="str">
        <f t="shared" si="71"/>
        <v/>
      </c>
      <c r="M201" s="32" t="str">
        <f t="shared" si="59"/>
        <v/>
      </c>
      <c r="N201" s="32" t="str">
        <f t="shared" si="60"/>
        <v/>
      </c>
      <c r="O201" s="35" t="s">
        <v>51</v>
      </c>
      <c r="P201" s="32"/>
      <c r="Q201" s="32"/>
      <c r="R201" s="100" t="str">
        <f t="shared" si="72"/>
        <v/>
      </c>
      <c r="S201" s="100" t="str">
        <f t="shared" si="73"/>
        <v/>
      </c>
      <c r="T201" s="100" t="str">
        <f t="shared" si="74"/>
        <v/>
      </c>
      <c r="U201" s="100" t="str">
        <f t="shared" si="75"/>
        <v/>
      </c>
      <c r="V201" s="100" t="str">
        <f t="shared" si="61"/>
        <v/>
      </c>
      <c r="W201" s="100" t="str">
        <f t="shared" si="76"/>
        <v/>
      </c>
      <c r="X201" s="100" t="str">
        <f t="shared" si="62"/>
        <v/>
      </c>
      <c r="Y201" s="100" t="str">
        <f t="shared" si="63"/>
        <v/>
      </c>
      <c r="Z201" s="100" t="str">
        <f>IF(LEN(P201)&gt;0, DATA_ANALYSIS!E$20*P201+DATA_ANALYSIS!R$20, "")</f>
        <v/>
      </c>
      <c r="AA201" s="100" t="str">
        <f t="shared" si="64"/>
        <v/>
      </c>
      <c r="AB201" s="100" t="str">
        <f t="shared" si="65"/>
        <v/>
      </c>
      <c r="AC201" s="106" t="str">
        <f t="shared" si="66"/>
        <v/>
      </c>
    </row>
    <row r="202" spans="2:29" x14ac:dyDescent="0.2">
      <c r="B202" s="26"/>
      <c r="C202" s="101">
        <f t="shared" si="67"/>
        <v>0</v>
      </c>
      <c r="D202" s="105"/>
      <c r="E202" s="35"/>
      <c r="F202" s="32" t="str">
        <f t="shared" si="68"/>
        <v>N</v>
      </c>
      <c r="G202" s="32" t="str">
        <f t="shared" si="69"/>
        <v>N</v>
      </c>
      <c r="H202" s="32" t="str">
        <f t="shared" si="77"/>
        <v/>
      </c>
      <c r="I202" s="32" t="str">
        <f t="shared" si="57"/>
        <v/>
      </c>
      <c r="J202" s="32" t="str">
        <f t="shared" si="58"/>
        <v/>
      </c>
      <c r="K202" s="32" t="str">
        <f t="shared" si="70"/>
        <v/>
      </c>
      <c r="L202" s="32" t="str">
        <f t="shared" si="71"/>
        <v/>
      </c>
      <c r="M202" s="32" t="str">
        <f t="shared" si="59"/>
        <v/>
      </c>
      <c r="N202" s="32" t="str">
        <f t="shared" si="60"/>
        <v/>
      </c>
      <c r="O202" s="35" t="s">
        <v>51</v>
      </c>
      <c r="P202" s="32"/>
      <c r="Q202" s="32"/>
      <c r="R202" s="100" t="str">
        <f t="shared" si="72"/>
        <v/>
      </c>
      <c r="S202" s="100" t="str">
        <f t="shared" si="73"/>
        <v/>
      </c>
      <c r="T202" s="100" t="str">
        <f t="shared" si="74"/>
        <v/>
      </c>
      <c r="U202" s="100" t="str">
        <f t="shared" si="75"/>
        <v/>
      </c>
      <c r="V202" s="100" t="str">
        <f t="shared" si="61"/>
        <v/>
      </c>
      <c r="W202" s="100" t="str">
        <f t="shared" si="76"/>
        <v/>
      </c>
      <c r="X202" s="100" t="str">
        <f t="shared" si="62"/>
        <v/>
      </c>
      <c r="Y202" s="100" t="str">
        <f t="shared" si="63"/>
        <v/>
      </c>
      <c r="Z202" s="100" t="str">
        <f>IF(LEN(P202)&gt;0, DATA_ANALYSIS!E$20*P202+DATA_ANALYSIS!R$20, "")</f>
        <v/>
      </c>
      <c r="AA202" s="100" t="str">
        <f t="shared" si="64"/>
        <v/>
      </c>
      <c r="AB202" s="100" t="str">
        <f t="shared" si="65"/>
        <v/>
      </c>
      <c r="AC202" s="106" t="str">
        <f t="shared" si="66"/>
        <v/>
      </c>
    </row>
    <row r="203" spans="2:29" x14ac:dyDescent="0.2">
      <c r="B203" s="26"/>
      <c r="C203" s="101">
        <f t="shared" si="67"/>
        <v>0</v>
      </c>
      <c r="D203" s="105"/>
      <c r="E203" s="35"/>
      <c r="F203" s="32" t="str">
        <f t="shared" si="68"/>
        <v>N</v>
      </c>
      <c r="G203" s="32" t="str">
        <f t="shared" si="69"/>
        <v>N</v>
      </c>
      <c r="H203" s="32" t="str">
        <f t="shared" si="77"/>
        <v/>
      </c>
      <c r="I203" s="32" t="str">
        <f t="shared" si="57"/>
        <v/>
      </c>
      <c r="J203" s="32" t="str">
        <f t="shared" si="58"/>
        <v/>
      </c>
      <c r="K203" s="32" t="str">
        <f t="shared" si="70"/>
        <v/>
      </c>
      <c r="L203" s="32" t="str">
        <f t="shared" si="71"/>
        <v/>
      </c>
      <c r="M203" s="32" t="str">
        <f t="shared" si="59"/>
        <v/>
      </c>
      <c r="N203" s="32" t="str">
        <f t="shared" si="60"/>
        <v/>
      </c>
      <c r="O203" s="35" t="s">
        <v>51</v>
      </c>
      <c r="P203" s="32"/>
      <c r="Q203" s="32"/>
      <c r="R203" s="100" t="str">
        <f t="shared" si="72"/>
        <v/>
      </c>
      <c r="S203" s="100" t="str">
        <f t="shared" si="73"/>
        <v/>
      </c>
      <c r="T203" s="100" t="str">
        <f t="shared" si="74"/>
        <v/>
      </c>
      <c r="U203" s="100" t="str">
        <f t="shared" si="75"/>
        <v/>
      </c>
      <c r="V203" s="100" t="str">
        <f t="shared" si="61"/>
        <v/>
      </c>
      <c r="W203" s="100" t="str">
        <f t="shared" si="76"/>
        <v/>
      </c>
      <c r="X203" s="100" t="str">
        <f t="shared" si="62"/>
        <v/>
      </c>
      <c r="Y203" s="100" t="str">
        <f t="shared" si="63"/>
        <v/>
      </c>
      <c r="Z203" s="100" t="str">
        <f>IF(LEN(P203)&gt;0, DATA_ANALYSIS!E$20*P203+DATA_ANALYSIS!R$20, "")</f>
        <v/>
      </c>
      <c r="AA203" s="100" t="str">
        <f t="shared" si="64"/>
        <v/>
      </c>
      <c r="AB203" s="100" t="str">
        <f t="shared" si="65"/>
        <v/>
      </c>
      <c r="AC203" s="106" t="str">
        <f t="shared" si="66"/>
        <v/>
      </c>
    </row>
    <row r="204" spans="2:29" x14ac:dyDescent="0.2">
      <c r="B204" s="26"/>
      <c r="C204" s="101">
        <f t="shared" si="67"/>
        <v>0</v>
      </c>
      <c r="D204" s="105"/>
      <c r="E204" s="35"/>
      <c r="F204" s="32" t="str">
        <f t="shared" si="68"/>
        <v>N</v>
      </c>
      <c r="G204" s="32" t="str">
        <f t="shared" si="69"/>
        <v>N</v>
      </c>
      <c r="H204" s="32" t="str">
        <f t="shared" si="77"/>
        <v/>
      </c>
      <c r="I204" s="32" t="str">
        <f t="shared" si="57"/>
        <v/>
      </c>
      <c r="J204" s="32" t="str">
        <f t="shared" si="58"/>
        <v/>
      </c>
      <c r="K204" s="32" t="str">
        <f t="shared" si="70"/>
        <v/>
      </c>
      <c r="L204" s="32" t="str">
        <f t="shared" si="71"/>
        <v/>
      </c>
      <c r="M204" s="32" t="str">
        <f t="shared" si="59"/>
        <v/>
      </c>
      <c r="N204" s="32" t="str">
        <f t="shared" si="60"/>
        <v/>
      </c>
      <c r="O204" s="35" t="s">
        <v>51</v>
      </c>
      <c r="P204" s="32"/>
      <c r="Q204" s="32"/>
      <c r="R204" s="100" t="str">
        <f t="shared" si="72"/>
        <v/>
      </c>
      <c r="S204" s="100" t="str">
        <f t="shared" si="73"/>
        <v/>
      </c>
      <c r="T204" s="100" t="str">
        <f t="shared" si="74"/>
        <v/>
      </c>
      <c r="U204" s="100" t="str">
        <f t="shared" si="75"/>
        <v/>
      </c>
      <c r="V204" s="100" t="str">
        <f t="shared" si="61"/>
        <v/>
      </c>
      <c r="W204" s="100" t="str">
        <f t="shared" si="76"/>
        <v/>
      </c>
      <c r="X204" s="100" t="str">
        <f t="shared" si="62"/>
        <v/>
      </c>
      <c r="Y204" s="100" t="str">
        <f t="shared" si="63"/>
        <v/>
      </c>
      <c r="Z204" s="100" t="str">
        <f>IF(LEN(P204)&gt;0, DATA_ANALYSIS!E$20*P204+DATA_ANALYSIS!R$20, "")</f>
        <v/>
      </c>
      <c r="AA204" s="100" t="str">
        <f t="shared" si="64"/>
        <v/>
      </c>
      <c r="AB204" s="100" t="str">
        <f t="shared" si="65"/>
        <v/>
      </c>
      <c r="AC204" s="106" t="str">
        <f t="shared" si="66"/>
        <v/>
      </c>
    </row>
    <row r="205" spans="2:29" x14ac:dyDescent="0.2">
      <c r="B205" s="26"/>
      <c r="C205" s="101">
        <f t="shared" si="67"/>
        <v>0</v>
      </c>
      <c r="D205" s="105"/>
      <c r="E205" s="35"/>
      <c r="F205" s="32" t="str">
        <f t="shared" si="68"/>
        <v>N</v>
      </c>
      <c r="G205" s="32" t="str">
        <f t="shared" si="69"/>
        <v>N</v>
      </c>
      <c r="H205" s="32" t="str">
        <f t="shared" si="77"/>
        <v/>
      </c>
      <c r="I205" s="32" t="str">
        <f t="shared" si="57"/>
        <v/>
      </c>
      <c r="J205" s="32" t="str">
        <f t="shared" si="58"/>
        <v/>
      </c>
      <c r="K205" s="32" t="str">
        <f t="shared" si="70"/>
        <v/>
      </c>
      <c r="L205" s="32" t="str">
        <f t="shared" si="71"/>
        <v/>
      </c>
      <c r="M205" s="32" t="str">
        <f t="shared" si="59"/>
        <v/>
      </c>
      <c r="N205" s="32" t="str">
        <f t="shared" si="60"/>
        <v/>
      </c>
      <c r="O205" s="35" t="s">
        <v>51</v>
      </c>
      <c r="P205" s="32"/>
      <c r="Q205" s="32"/>
      <c r="R205" s="100" t="str">
        <f t="shared" si="72"/>
        <v/>
      </c>
      <c r="S205" s="100" t="str">
        <f t="shared" si="73"/>
        <v/>
      </c>
      <c r="T205" s="100" t="str">
        <f t="shared" si="74"/>
        <v/>
      </c>
      <c r="U205" s="100" t="str">
        <f t="shared" si="75"/>
        <v/>
      </c>
      <c r="V205" s="100" t="str">
        <f t="shared" si="61"/>
        <v/>
      </c>
      <c r="W205" s="100" t="str">
        <f t="shared" si="76"/>
        <v/>
      </c>
      <c r="X205" s="100" t="str">
        <f t="shared" si="62"/>
        <v/>
      </c>
      <c r="Y205" s="100" t="str">
        <f t="shared" si="63"/>
        <v/>
      </c>
      <c r="Z205" s="100" t="str">
        <f>IF(LEN(P205)&gt;0, DATA_ANALYSIS!E$20*P205+DATA_ANALYSIS!R$20, "")</f>
        <v/>
      </c>
      <c r="AA205" s="100" t="str">
        <f t="shared" si="64"/>
        <v/>
      </c>
      <c r="AB205" s="100" t="str">
        <f t="shared" si="65"/>
        <v/>
      </c>
      <c r="AC205" s="106" t="str">
        <f t="shared" si="66"/>
        <v/>
      </c>
    </row>
    <row r="206" spans="2:29" x14ac:dyDescent="0.2">
      <c r="B206" s="26"/>
      <c r="C206" s="101">
        <f t="shared" si="67"/>
        <v>0</v>
      </c>
      <c r="D206" s="105"/>
      <c r="E206" s="35"/>
      <c r="F206" s="32" t="str">
        <f t="shared" si="68"/>
        <v>N</v>
      </c>
      <c r="G206" s="32" t="str">
        <f t="shared" si="69"/>
        <v>N</v>
      </c>
      <c r="H206" s="32" t="str">
        <f t="shared" si="77"/>
        <v/>
      </c>
      <c r="I206" s="32" t="str">
        <f t="shared" si="57"/>
        <v/>
      </c>
      <c r="J206" s="32" t="str">
        <f t="shared" si="58"/>
        <v/>
      </c>
      <c r="K206" s="32" t="str">
        <f t="shared" si="70"/>
        <v/>
      </c>
      <c r="L206" s="32" t="str">
        <f t="shared" si="71"/>
        <v/>
      </c>
      <c r="M206" s="32" t="str">
        <f t="shared" si="59"/>
        <v/>
      </c>
      <c r="N206" s="32" t="str">
        <f t="shared" si="60"/>
        <v/>
      </c>
      <c r="O206" s="35" t="s">
        <v>51</v>
      </c>
      <c r="P206" s="32"/>
      <c r="Q206" s="32"/>
      <c r="R206" s="100" t="str">
        <f t="shared" si="72"/>
        <v/>
      </c>
      <c r="S206" s="100" t="str">
        <f t="shared" si="73"/>
        <v/>
      </c>
      <c r="T206" s="100" t="str">
        <f t="shared" si="74"/>
        <v/>
      </c>
      <c r="U206" s="100" t="str">
        <f t="shared" si="75"/>
        <v/>
      </c>
      <c r="V206" s="100" t="str">
        <f t="shared" si="61"/>
        <v/>
      </c>
      <c r="W206" s="100" t="str">
        <f t="shared" si="76"/>
        <v/>
      </c>
      <c r="X206" s="100" t="str">
        <f t="shared" si="62"/>
        <v/>
      </c>
      <c r="Y206" s="100" t="str">
        <f t="shared" si="63"/>
        <v/>
      </c>
      <c r="Z206" s="100" t="str">
        <f>IF(LEN(P206)&gt;0, DATA_ANALYSIS!E$20*P206+DATA_ANALYSIS!R$20, "")</f>
        <v/>
      </c>
      <c r="AA206" s="100" t="str">
        <f t="shared" si="64"/>
        <v/>
      </c>
      <c r="AB206" s="100" t="str">
        <f t="shared" si="65"/>
        <v/>
      </c>
      <c r="AC206" s="106" t="str">
        <f t="shared" si="66"/>
        <v/>
      </c>
    </row>
    <row r="207" spans="2:29" x14ac:dyDescent="0.2">
      <c r="B207" s="26"/>
      <c r="C207" s="101">
        <f t="shared" si="67"/>
        <v>0</v>
      </c>
      <c r="D207" s="105"/>
      <c r="E207" s="35"/>
      <c r="F207" s="32" t="str">
        <f t="shared" si="68"/>
        <v>N</v>
      </c>
      <c r="G207" s="32" t="str">
        <f t="shared" si="69"/>
        <v>N</v>
      </c>
      <c r="H207" s="32" t="str">
        <f t="shared" si="77"/>
        <v/>
      </c>
      <c r="I207" s="32" t="str">
        <f t="shared" si="57"/>
        <v/>
      </c>
      <c r="J207" s="32" t="str">
        <f t="shared" si="58"/>
        <v/>
      </c>
      <c r="K207" s="32" t="str">
        <f t="shared" si="70"/>
        <v/>
      </c>
      <c r="L207" s="32" t="str">
        <f t="shared" si="71"/>
        <v/>
      </c>
      <c r="M207" s="32" t="str">
        <f t="shared" si="59"/>
        <v/>
      </c>
      <c r="N207" s="32" t="str">
        <f t="shared" si="60"/>
        <v/>
      </c>
      <c r="O207" s="35" t="s">
        <v>51</v>
      </c>
      <c r="P207" s="32"/>
      <c r="Q207" s="32"/>
      <c r="R207" s="100" t="str">
        <f t="shared" si="72"/>
        <v/>
      </c>
      <c r="S207" s="100" t="str">
        <f t="shared" si="73"/>
        <v/>
      </c>
      <c r="T207" s="100" t="str">
        <f t="shared" si="74"/>
        <v/>
      </c>
      <c r="U207" s="100" t="str">
        <f t="shared" si="75"/>
        <v/>
      </c>
      <c r="V207" s="100" t="str">
        <f t="shared" si="61"/>
        <v/>
      </c>
      <c r="W207" s="100" t="str">
        <f t="shared" si="76"/>
        <v/>
      </c>
      <c r="X207" s="100" t="str">
        <f t="shared" si="62"/>
        <v/>
      </c>
      <c r="Y207" s="100" t="str">
        <f t="shared" si="63"/>
        <v/>
      </c>
      <c r="Z207" s="100" t="str">
        <f>IF(LEN(P207)&gt;0, DATA_ANALYSIS!E$20*P207+DATA_ANALYSIS!R$20, "")</f>
        <v/>
      </c>
      <c r="AA207" s="100" t="str">
        <f t="shared" si="64"/>
        <v/>
      </c>
      <c r="AB207" s="100" t="str">
        <f t="shared" si="65"/>
        <v/>
      </c>
      <c r="AC207" s="106" t="str">
        <f t="shared" si="66"/>
        <v/>
      </c>
    </row>
    <row r="208" spans="2:29" x14ac:dyDescent="0.2">
      <c r="B208" s="26"/>
      <c r="C208" s="101">
        <f t="shared" si="67"/>
        <v>0</v>
      </c>
      <c r="D208" s="105"/>
      <c r="E208" s="35"/>
      <c r="F208" s="32" t="str">
        <f t="shared" si="68"/>
        <v>N</v>
      </c>
      <c r="G208" s="32" t="str">
        <f t="shared" si="69"/>
        <v>N</v>
      </c>
      <c r="H208" s="32" t="str">
        <f t="shared" si="77"/>
        <v/>
      </c>
      <c r="I208" s="32" t="str">
        <f t="shared" si="57"/>
        <v/>
      </c>
      <c r="J208" s="32" t="str">
        <f t="shared" si="58"/>
        <v/>
      </c>
      <c r="K208" s="32" t="str">
        <f t="shared" si="70"/>
        <v/>
      </c>
      <c r="L208" s="32" t="str">
        <f t="shared" si="71"/>
        <v/>
      </c>
      <c r="M208" s="32" t="str">
        <f t="shared" si="59"/>
        <v/>
      </c>
      <c r="N208" s="32" t="str">
        <f t="shared" si="60"/>
        <v/>
      </c>
      <c r="O208" s="35" t="s">
        <v>51</v>
      </c>
      <c r="P208" s="32"/>
      <c r="Q208" s="32"/>
      <c r="R208" s="100" t="str">
        <f t="shared" si="72"/>
        <v/>
      </c>
      <c r="S208" s="100" t="str">
        <f t="shared" si="73"/>
        <v/>
      </c>
      <c r="T208" s="100" t="str">
        <f t="shared" si="74"/>
        <v/>
      </c>
      <c r="U208" s="100" t="str">
        <f t="shared" si="75"/>
        <v/>
      </c>
      <c r="V208" s="100" t="str">
        <f t="shared" si="61"/>
        <v/>
      </c>
      <c r="W208" s="100" t="str">
        <f t="shared" si="76"/>
        <v/>
      </c>
      <c r="X208" s="100" t="str">
        <f t="shared" si="62"/>
        <v/>
      </c>
      <c r="Y208" s="100" t="str">
        <f t="shared" si="63"/>
        <v/>
      </c>
      <c r="Z208" s="100" t="str">
        <f>IF(LEN(P208)&gt;0, DATA_ANALYSIS!E$20*P208+DATA_ANALYSIS!R$20, "")</f>
        <v/>
      </c>
      <c r="AA208" s="100" t="str">
        <f t="shared" si="64"/>
        <v/>
      </c>
      <c r="AB208" s="100" t="str">
        <f t="shared" si="65"/>
        <v/>
      </c>
      <c r="AC208" s="106" t="str">
        <f t="shared" si="66"/>
        <v/>
      </c>
    </row>
    <row r="209" spans="2:29" x14ac:dyDescent="0.2">
      <c r="B209" s="26"/>
      <c r="C209" s="101">
        <f t="shared" si="67"/>
        <v>0</v>
      </c>
      <c r="D209" s="105"/>
      <c r="E209" s="35"/>
      <c r="F209" s="32" t="str">
        <f t="shared" si="68"/>
        <v>N</v>
      </c>
      <c r="G209" s="32" t="str">
        <f t="shared" si="69"/>
        <v>N</v>
      </c>
      <c r="H209" s="32" t="str">
        <f t="shared" si="77"/>
        <v/>
      </c>
      <c r="I209" s="32" t="str">
        <f t="shared" si="57"/>
        <v/>
      </c>
      <c r="J209" s="32" t="str">
        <f t="shared" si="58"/>
        <v/>
      </c>
      <c r="K209" s="32" t="str">
        <f t="shared" si="70"/>
        <v/>
      </c>
      <c r="L209" s="32" t="str">
        <f t="shared" si="71"/>
        <v/>
      </c>
      <c r="M209" s="32" t="str">
        <f t="shared" si="59"/>
        <v/>
      </c>
      <c r="N209" s="32" t="str">
        <f t="shared" si="60"/>
        <v/>
      </c>
      <c r="O209" s="35" t="s">
        <v>51</v>
      </c>
      <c r="P209" s="32"/>
      <c r="Q209" s="32"/>
      <c r="R209" s="100" t="str">
        <f t="shared" si="72"/>
        <v/>
      </c>
      <c r="S209" s="100" t="str">
        <f t="shared" si="73"/>
        <v/>
      </c>
      <c r="T209" s="100" t="str">
        <f t="shared" si="74"/>
        <v/>
      </c>
      <c r="U209" s="100" t="str">
        <f t="shared" si="75"/>
        <v/>
      </c>
      <c r="V209" s="100" t="str">
        <f t="shared" si="61"/>
        <v/>
      </c>
      <c r="W209" s="100" t="str">
        <f t="shared" si="76"/>
        <v/>
      </c>
      <c r="X209" s="100" t="str">
        <f t="shared" si="62"/>
        <v/>
      </c>
      <c r="Y209" s="100" t="str">
        <f t="shared" si="63"/>
        <v/>
      </c>
      <c r="Z209" s="100" t="str">
        <f>IF(LEN(P209)&gt;0, DATA_ANALYSIS!E$20*P209+DATA_ANALYSIS!R$20, "")</f>
        <v/>
      </c>
      <c r="AA209" s="100" t="str">
        <f t="shared" si="64"/>
        <v/>
      </c>
      <c r="AB209" s="100" t="str">
        <f t="shared" si="65"/>
        <v/>
      </c>
      <c r="AC209" s="106" t="str">
        <f t="shared" si="66"/>
        <v/>
      </c>
    </row>
    <row r="210" spans="2:29" x14ac:dyDescent="0.2">
      <c r="B210" s="26"/>
      <c r="C210" s="101">
        <f t="shared" si="67"/>
        <v>0</v>
      </c>
      <c r="D210" s="105"/>
      <c r="E210" s="35"/>
      <c r="F210" s="32" t="str">
        <f t="shared" si="68"/>
        <v>N</v>
      </c>
      <c r="G210" s="32" t="str">
        <f t="shared" si="69"/>
        <v>N</v>
      </c>
      <c r="H210" s="32" t="str">
        <f t="shared" si="77"/>
        <v/>
      </c>
      <c r="I210" s="32" t="str">
        <f t="shared" si="57"/>
        <v/>
      </c>
      <c r="J210" s="32" t="str">
        <f t="shared" si="58"/>
        <v/>
      </c>
      <c r="K210" s="32" t="str">
        <f t="shared" si="70"/>
        <v/>
      </c>
      <c r="L210" s="32" t="str">
        <f t="shared" si="71"/>
        <v/>
      </c>
      <c r="M210" s="32" t="str">
        <f t="shared" si="59"/>
        <v/>
      </c>
      <c r="N210" s="32" t="str">
        <f t="shared" si="60"/>
        <v/>
      </c>
      <c r="O210" s="35" t="s">
        <v>51</v>
      </c>
      <c r="P210" s="32"/>
      <c r="Q210" s="32"/>
      <c r="R210" s="100" t="str">
        <f t="shared" si="72"/>
        <v/>
      </c>
      <c r="S210" s="100" t="str">
        <f t="shared" si="73"/>
        <v/>
      </c>
      <c r="T210" s="100" t="str">
        <f t="shared" si="74"/>
        <v/>
      </c>
      <c r="U210" s="100" t="str">
        <f t="shared" si="75"/>
        <v/>
      </c>
      <c r="V210" s="100" t="str">
        <f t="shared" si="61"/>
        <v/>
      </c>
      <c r="W210" s="100" t="str">
        <f t="shared" si="76"/>
        <v/>
      </c>
      <c r="X210" s="100" t="str">
        <f t="shared" si="62"/>
        <v/>
      </c>
      <c r="Y210" s="100" t="str">
        <f t="shared" si="63"/>
        <v/>
      </c>
      <c r="Z210" s="100" t="str">
        <f>IF(LEN(P210)&gt;0, DATA_ANALYSIS!E$20*P210+DATA_ANALYSIS!R$20, "")</f>
        <v/>
      </c>
      <c r="AA210" s="100" t="str">
        <f t="shared" si="64"/>
        <v/>
      </c>
      <c r="AB210" s="100" t="str">
        <f t="shared" si="65"/>
        <v/>
      </c>
      <c r="AC210" s="106" t="str">
        <f t="shared" si="66"/>
        <v/>
      </c>
    </row>
    <row r="211" spans="2:29" x14ac:dyDescent="0.2">
      <c r="B211" s="26"/>
      <c r="C211" s="101">
        <f t="shared" si="67"/>
        <v>0</v>
      </c>
      <c r="D211" s="105"/>
      <c r="E211" s="35"/>
      <c r="F211" s="32" t="str">
        <f t="shared" si="68"/>
        <v>N</v>
      </c>
      <c r="G211" s="32" t="str">
        <f t="shared" si="69"/>
        <v>N</v>
      </c>
      <c r="H211" s="32" t="str">
        <f t="shared" si="77"/>
        <v/>
      </c>
      <c r="I211" s="32" t="str">
        <f t="shared" si="57"/>
        <v/>
      </c>
      <c r="J211" s="32" t="str">
        <f t="shared" si="58"/>
        <v/>
      </c>
      <c r="K211" s="32" t="str">
        <f t="shared" si="70"/>
        <v/>
      </c>
      <c r="L211" s="32" t="str">
        <f t="shared" si="71"/>
        <v/>
      </c>
      <c r="M211" s="32" t="str">
        <f t="shared" si="59"/>
        <v/>
      </c>
      <c r="N211" s="32" t="str">
        <f t="shared" si="60"/>
        <v/>
      </c>
      <c r="O211" s="35" t="s">
        <v>51</v>
      </c>
      <c r="P211" s="32"/>
      <c r="Q211" s="32"/>
      <c r="R211" s="100" t="str">
        <f t="shared" si="72"/>
        <v/>
      </c>
      <c r="S211" s="100" t="str">
        <f t="shared" si="73"/>
        <v/>
      </c>
      <c r="T211" s="100" t="str">
        <f t="shared" si="74"/>
        <v/>
      </c>
      <c r="U211" s="100" t="str">
        <f t="shared" si="75"/>
        <v/>
      </c>
      <c r="V211" s="100" t="str">
        <f t="shared" si="61"/>
        <v/>
      </c>
      <c r="W211" s="100" t="str">
        <f t="shared" si="76"/>
        <v/>
      </c>
      <c r="X211" s="100" t="str">
        <f t="shared" si="62"/>
        <v/>
      </c>
      <c r="Y211" s="100" t="str">
        <f t="shared" si="63"/>
        <v/>
      </c>
      <c r="Z211" s="100" t="str">
        <f>IF(LEN(P211)&gt;0, DATA_ANALYSIS!E$20*P211+DATA_ANALYSIS!R$20, "")</f>
        <v/>
      </c>
      <c r="AA211" s="100" t="str">
        <f t="shared" si="64"/>
        <v/>
      </c>
      <c r="AB211" s="100" t="str">
        <f t="shared" si="65"/>
        <v/>
      </c>
      <c r="AC211" s="106" t="str">
        <f t="shared" si="66"/>
        <v/>
      </c>
    </row>
    <row r="212" spans="2:29" x14ac:dyDescent="0.2">
      <c r="B212" s="26"/>
      <c r="C212" s="101">
        <f t="shared" si="67"/>
        <v>0</v>
      </c>
      <c r="D212" s="105"/>
      <c r="E212" s="35"/>
      <c r="F212" s="32" t="str">
        <f t="shared" si="68"/>
        <v>N</v>
      </c>
      <c r="G212" s="32" t="str">
        <f t="shared" si="69"/>
        <v>N</v>
      </c>
      <c r="H212" s="32" t="str">
        <f t="shared" si="77"/>
        <v/>
      </c>
      <c r="I212" s="32" t="str">
        <f t="shared" si="57"/>
        <v/>
      </c>
      <c r="J212" s="32" t="str">
        <f t="shared" si="58"/>
        <v/>
      </c>
      <c r="K212" s="32" t="str">
        <f t="shared" si="70"/>
        <v/>
      </c>
      <c r="L212" s="32" t="str">
        <f t="shared" si="71"/>
        <v/>
      </c>
      <c r="M212" s="32" t="str">
        <f t="shared" si="59"/>
        <v/>
      </c>
      <c r="N212" s="32" t="str">
        <f t="shared" si="60"/>
        <v/>
      </c>
      <c r="O212" s="35" t="s">
        <v>51</v>
      </c>
      <c r="P212" s="32"/>
      <c r="Q212" s="32"/>
      <c r="R212" s="100" t="str">
        <f t="shared" si="72"/>
        <v/>
      </c>
      <c r="S212" s="100" t="str">
        <f t="shared" si="73"/>
        <v/>
      </c>
      <c r="T212" s="100" t="str">
        <f t="shared" si="74"/>
        <v/>
      </c>
      <c r="U212" s="100" t="str">
        <f t="shared" si="75"/>
        <v/>
      </c>
      <c r="V212" s="100" t="str">
        <f t="shared" si="61"/>
        <v/>
      </c>
      <c r="W212" s="100" t="str">
        <f t="shared" si="76"/>
        <v/>
      </c>
      <c r="X212" s="100" t="str">
        <f t="shared" si="62"/>
        <v/>
      </c>
      <c r="Y212" s="100" t="str">
        <f t="shared" si="63"/>
        <v/>
      </c>
      <c r="Z212" s="100" t="str">
        <f>IF(LEN(P212)&gt;0, DATA_ANALYSIS!E$20*P212+DATA_ANALYSIS!R$20, "")</f>
        <v/>
      </c>
      <c r="AA212" s="100" t="str">
        <f t="shared" si="64"/>
        <v/>
      </c>
      <c r="AB212" s="100" t="str">
        <f t="shared" si="65"/>
        <v/>
      </c>
      <c r="AC212" s="106" t="str">
        <f t="shared" si="66"/>
        <v/>
      </c>
    </row>
    <row r="213" spans="2:29" x14ac:dyDescent="0.2">
      <c r="B213" s="26"/>
      <c r="C213" s="101">
        <f t="shared" si="67"/>
        <v>0</v>
      </c>
      <c r="D213" s="105"/>
      <c r="E213" s="35"/>
      <c r="F213" s="32" t="str">
        <f t="shared" si="68"/>
        <v>N</v>
      </c>
      <c r="G213" s="32" t="str">
        <f t="shared" si="69"/>
        <v>N</v>
      </c>
      <c r="H213" s="32" t="str">
        <f t="shared" si="77"/>
        <v/>
      </c>
      <c r="I213" s="32" t="str">
        <f t="shared" si="57"/>
        <v/>
      </c>
      <c r="J213" s="32" t="str">
        <f t="shared" si="58"/>
        <v/>
      </c>
      <c r="K213" s="32" t="str">
        <f t="shared" si="70"/>
        <v/>
      </c>
      <c r="L213" s="32" t="str">
        <f t="shared" si="71"/>
        <v/>
      </c>
      <c r="M213" s="32" t="str">
        <f t="shared" si="59"/>
        <v/>
      </c>
      <c r="N213" s="32" t="str">
        <f t="shared" si="60"/>
        <v/>
      </c>
      <c r="O213" s="35" t="s">
        <v>51</v>
      </c>
      <c r="P213" s="32"/>
      <c r="Q213" s="32"/>
      <c r="R213" s="100" t="str">
        <f t="shared" si="72"/>
        <v/>
      </c>
      <c r="S213" s="100" t="str">
        <f t="shared" si="73"/>
        <v/>
      </c>
      <c r="T213" s="100" t="str">
        <f t="shared" si="74"/>
        <v/>
      </c>
      <c r="U213" s="100" t="str">
        <f t="shared" si="75"/>
        <v/>
      </c>
      <c r="V213" s="100" t="str">
        <f t="shared" si="61"/>
        <v/>
      </c>
      <c r="W213" s="100" t="str">
        <f t="shared" si="76"/>
        <v/>
      </c>
      <c r="X213" s="100" t="str">
        <f t="shared" si="62"/>
        <v/>
      </c>
      <c r="Y213" s="100" t="str">
        <f t="shared" si="63"/>
        <v/>
      </c>
      <c r="Z213" s="100" t="str">
        <f>IF(LEN(P213)&gt;0, DATA_ANALYSIS!E$20*P213+DATA_ANALYSIS!R$20, "")</f>
        <v/>
      </c>
      <c r="AA213" s="100" t="str">
        <f t="shared" si="64"/>
        <v/>
      </c>
      <c r="AB213" s="100" t="str">
        <f t="shared" si="65"/>
        <v/>
      </c>
      <c r="AC213" s="106" t="str">
        <f t="shared" si="66"/>
        <v/>
      </c>
    </row>
    <row r="214" spans="2:29" x14ac:dyDescent="0.2">
      <c r="B214" s="26"/>
      <c r="C214" s="101">
        <f t="shared" si="67"/>
        <v>0</v>
      </c>
      <c r="D214" s="105"/>
      <c r="E214" s="35"/>
      <c r="F214" s="32" t="str">
        <f t="shared" si="68"/>
        <v>N</v>
      </c>
      <c r="G214" s="32" t="str">
        <f t="shared" si="69"/>
        <v>N</v>
      </c>
      <c r="H214" s="32" t="str">
        <f t="shared" si="77"/>
        <v/>
      </c>
      <c r="I214" s="32" t="str">
        <f t="shared" si="57"/>
        <v/>
      </c>
      <c r="J214" s="32" t="str">
        <f t="shared" si="58"/>
        <v/>
      </c>
      <c r="K214" s="32" t="str">
        <f t="shared" si="70"/>
        <v/>
      </c>
      <c r="L214" s="32" t="str">
        <f t="shared" si="71"/>
        <v/>
      </c>
      <c r="M214" s="32" t="str">
        <f t="shared" si="59"/>
        <v/>
      </c>
      <c r="N214" s="32" t="str">
        <f t="shared" si="60"/>
        <v/>
      </c>
      <c r="O214" s="35" t="s">
        <v>51</v>
      </c>
      <c r="P214" s="32"/>
      <c r="Q214" s="32"/>
      <c r="R214" s="100" t="str">
        <f t="shared" si="72"/>
        <v/>
      </c>
      <c r="S214" s="100" t="str">
        <f t="shared" si="73"/>
        <v/>
      </c>
      <c r="T214" s="100" t="str">
        <f t="shared" si="74"/>
        <v/>
      </c>
      <c r="U214" s="100" t="str">
        <f t="shared" si="75"/>
        <v/>
      </c>
      <c r="V214" s="100" t="str">
        <f t="shared" si="61"/>
        <v/>
      </c>
      <c r="W214" s="100" t="str">
        <f t="shared" si="76"/>
        <v/>
      </c>
      <c r="X214" s="100" t="str">
        <f t="shared" si="62"/>
        <v/>
      </c>
      <c r="Y214" s="100" t="str">
        <f t="shared" si="63"/>
        <v/>
      </c>
      <c r="Z214" s="100" t="str">
        <f>IF(LEN(P214)&gt;0, DATA_ANALYSIS!E$20*P214+DATA_ANALYSIS!R$20, "")</f>
        <v/>
      </c>
      <c r="AA214" s="100" t="str">
        <f t="shared" si="64"/>
        <v/>
      </c>
      <c r="AB214" s="100" t="str">
        <f t="shared" si="65"/>
        <v/>
      </c>
      <c r="AC214" s="106" t="str">
        <f t="shared" si="66"/>
        <v/>
      </c>
    </row>
    <row r="215" spans="2:29" x14ac:dyDescent="0.2">
      <c r="B215" s="26"/>
      <c r="C215" s="101">
        <f t="shared" si="67"/>
        <v>0</v>
      </c>
      <c r="D215" s="105"/>
      <c r="E215" s="35"/>
      <c r="F215" s="32" t="str">
        <f t="shared" si="68"/>
        <v>N</v>
      </c>
      <c r="G215" s="32" t="str">
        <f t="shared" si="69"/>
        <v>N</v>
      </c>
      <c r="H215" s="32" t="str">
        <f t="shared" si="77"/>
        <v/>
      </c>
      <c r="I215" s="32" t="str">
        <f t="shared" si="57"/>
        <v/>
      </c>
      <c r="J215" s="32" t="str">
        <f t="shared" si="58"/>
        <v/>
      </c>
      <c r="K215" s="32" t="str">
        <f t="shared" si="70"/>
        <v/>
      </c>
      <c r="L215" s="32" t="str">
        <f t="shared" si="71"/>
        <v/>
      </c>
      <c r="M215" s="32" t="str">
        <f t="shared" si="59"/>
        <v/>
      </c>
      <c r="N215" s="32" t="str">
        <f t="shared" si="60"/>
        <v/>
      </c>
      <c r="O215" s="35" t="s">
        <v>51</v>
      </c>
      <c r="P215" s="32"/>
      <c r="Q215" s="32"/>
      <c r="R215" s="100" t="str">
        <f t="shared" si="72"/>
        <v/>
      </c>
      <c r="S215" s="100" t="str">
        <f t="shared" si="73"/>
        <v/>
      </c>
      <c r="T215" s="100" t="str">
        <f t="shared" si="74"/>
        <v/>
      </c>
      <c r="U215" s="100" t="str">
        <f t="shared" si="75"/>
        <v/>
      </c>
      <c r="V215" s="100" t="str">
        <f t="shared" si="61"/>
        <v/>
      </c>
      <c r="W215" s="100" t="str">
        <f t="shared" si="76"/>
        <v/>
      </c>
      <c r="X215" s="100" t="str">
        <f t="shared" si="62"/>
        <v/>
      </c>
      <c r="Y215" s="100" t="str">
        <f t="shared" si="63"/>
        <v/>
      </c>
      <c r="Z215" s="100" t="str">
        <f>IF(LEN(P215)&gt;0, DATA_ANALYSIS!E$20*P215+DATA_ANALYSIS!R$20, "")</f>
        <v/>
      </c>
      <c r="AA215" s="100" t="str">
        <f t="shared" si="64"/>
        <v/>
      </c>
      <c r="AB215" s="100" t="str">
        <f t="shared" si="65"/>
        <v/>
      </c>
      <c r="AC215" s="106" t="str">
        <f t="shared" si="66"/>
        <v/>
      </c>
    </row>
    <row r="216" spans="2:29" x14ac:dyDescent="0.2">
      <c r="B216" s="26"/>
      <c r="C216" s="101">
        <f t="shared" si="67"/>
        <v>0</v>
      </c>
      <c r="D216" s="105"/>
      <c r="E216" s="35"/>
      <c r="F216" s="32" t="str">
        <f t="shared" si="68"/>
        <v>N</v>
      </c>
      <c r="G216" s="32" t="str">
        <f t="shared" si="69"/>
        <v>N</v>
      </c>
      <c r="H216" s="32" t="str">
        <f t="shared" si="77"/>
        <v/>
      </c>
      <c r="I216" s="32" t="str">
        <f t="shared" si="57"/>
        <v/>
      </c>
      <c r="J216" s="32" t="str">
        <f t="shared" si="58"/>
        <v/>
      </c>
      <c r="K216" s="32" t="str">
        <f t="shared" si="70"/>
        <v/>
      </c>
      <c r="L216" s="32" t="str">
        <f t="shared" si="71"/>
        <v/>
      </c>
      <c r="M216" s="32" t="str">
        <f t="shared" si="59"/>
        <v/>
      </c>
      <c r="N216" s="32" t="str">
        <f t="shared" si="60"/>
        <v/>
      </c>
      <c r="O216" s="35" t="s">
        <v>51</v>
      </c>
      <c r="P216" s="32"/>
      <c r="Q216" s="32"/>
      <c r="R216" s="100" t="str">
        <f t="shared" si="72"/>
        <v/>
      </c>
      <c r="S216" s="100" t="str">
        <f t="shared" si="73"/>
        <v/>
      </c>
      <c r="T216" s="100" t="str">
        <f t="shared" si="74"/>
        <v/>
      </c>
      <c r="U216" s="100" t="str">
        <f t="shared" si="75"/>
        <v/>
      </c>
      <c r="V216" s="100" t="str">
        <f t="shared" si="61"/>
        <v/>
      </c>
      <c r="W216" s="100" t="str">
        <f t="shared" si="76"/>
        <v/>
      </c>
      <c r="X216" s="100" t="str">
        <f t="shared" si="62"/>
        <v/>
      </c>
      <c r="Y216" s="100" t="str">
        <f t="shared" si="63"/>
        <v/>
      </c>
      <c r="Z216" s="100" t="str">
        <f>IF(LEN(P216)&gt;0, DATA_ANALYSIS!E$20*P216+DATA_ANALYSIS!R$20, "")</f>
        <v/>
      </c>
      <c r="AA216" s="100" t="str">
        <f t="shared" si="64"/>
        <v/>
      </c>
      <c r="AB216" s="100" t="str">
        <f t="shared" si="65"/>
        <v/>
      </c>
      <c r="AC216" s="106" t="str">
        <f t="shared" si="66"/>
        <v/>
      </c>
    </row>
    <row r="217" spans="2:29" x14ac:dyDescent="0.2">
      <c r="B217" s="26"/>
      <c r="C217" s="101">
        <f t="shared" si="67"/>
        <v>0</v>
      </c>
      <c r="D217" s="105"/>
      <c r="E217" s="35"/>
      <c r="F217" s="32" t="str">
        <f t="shared" si="68"/>
        <v>N</v>
      </c>
      <c r="G217" s="32" t="str">
        <f t="shared" si="69"/>
        <v>N</v>
      </c>
      <c r="H217" s="32" t="str">
        <f t="shared" si="77"/>
        <v/>
      </c>
      <c r="I217" s="32" t="str">
        <f t="shared" si="57"/>
        <v/>
      </c>
      <c r="J217" s="32" t="str">
        <f t="shared" si="58"/>
        <v/>
      </c>
      <c r="K217" s="32" t="str">
        <f t="shared" si="70"/>
        <v/>
      </c>
      <c r="L217" s="32" t="str">
        <f t="shared" si="71"/>
        <v/>
      </c>
      <c r="M217" s="32" t="str">
        <f t="shared" si="59"/>
        <v/>
      </c>
      <c r="N217" s="32" t="str">
        <f t="shared" si="60"/>
        <v/>
      </c>
      <c r="O217" s="35" t="s">
        <v>51</v>
      </c>
      <c r="P217" s="32"/>
      <c r="Q217" s="32"/>
      <c r="R217" s="100" t="str">
        <f t="shared" si="72"/>
        <v/>
      </c>
      <c r="S217" s="100" t="str">
        <f t="shared" si="73"/>
        <v/>
      </c>
      <c r="T217" s="100" t="str">
        <f t="shared" si="74"/>
        <v/>
      </c>
      <c r="U217" s="100" t="str">
        <f t="shared" si="75"/>
        <v/>
      </c>
      <c r="V217" s="100" t="str">
        <f t="shared" si="61"/>
        <v/>
      </c>
      <c r="W217" s="100" t="str">
        <f t="shared" si="76"/>
        <v/>
      </c>
      <c r="X217" s="100" t="str">
        <f t="shared" si="62"/>
        <v/>
      </c>
      <c r="Y217" s="100" t="str">
        <f t="shared" si="63"/>
        <v/>
      </c>
      <c r="Z217" s="100" t="str">
        <f>IF(LEN(P217)&gt;0, DATA_ANALYSIS!E$20*P217+DATA_ANALYSIS!R$20, "")</f>
        <v/>
      </c>
      <c r="AA217" s="100" t="str">
        <f t="shared" si="64"/>
        <v/>
      </c>
      <c r="AB217" s="100" t="str">
        <f t="shared" si="65"/>
        <v/>
      </c>
      <c r="AC217" s="106" t="str">
        <f t="shared" si="66"/>
        <v/>
      </c>
    </row>
    <row r="218" spans="2:29" x14ac:dyDescent="0.2">
      <c r="B218" s="26"/>
      <c r="C218" s="101">
        <f t="shared" si="67"/>
        <v>0</v>
      </c>
      <c r="D218" s="105"/>
      <c r="E218" s="35"/>
      <c r="F218" s="32" t="str">
        <f t="shared" si="68"/>
        <v>N</v>
      </c>
      <c r="G218" s="32" t="str">
        <f t="shared" si="69"/>
        <v>N</v>
      </c>
      <c r="H218" s="32" t="str">
        <f t="shared" si="77"/>
        <v/>
      </c>
      <c r="I218" s="32" t="str">
        <f t="shared" si="57"/>
        <v/>
      </c>
      <c r="J218" s="32" t="str">
        <f t="shared" si="58"/>
        <v/>
      </c>
      <c r="K218" s="32" t="str">
        <f t="shared" si="70"/>
        <v/>
      </c>
      <c r="L218" s="32" t="str">
        <f t="shared" si="71"/>
        <v/>
      </c>
      <c r="M218" s="32" t="str">
        <f t="shared" si="59"/>
        <v/>
      </c>
      <c r="N218" s="32" t="str">
        <f t="shared" si="60"/>
        <v/>
      </c>
      <c r="O218" s="35" t="s">
        <v>51</v>
      </c>
      <c r="P218" s="32"/>
      <c r="Q218" s="32"/>
      <c r="R218" s="100" t="str">
        <f t="shared" si="72"/>
        <v/>
      </c>
      <c r="S218" s="100" t="str">
        <f t="shared" si="73"/>
        <v/>
      </c>
      <c r="T218" s="100" t="str">
        <f t="shared" si="74"/>
        <v/>
      </c>
      <c r="U218" s="100" t="str">
        <f t="shared" si="75"/>
        <v/>
      </c>
      <c r="V218" s="100" t="str">
        <f t="shared" si="61"/>
        <v/>
      </c>
      <c r="W218" s="100" t="str">
        <f t="shared" si="76"/>
        <v/>
      </c>
      <c r="X218" s="100" t="str">
        <f t="shared" si="62"/>
        <v/>
      </c>
      <c r="Y218" s="100" t="str">
        <f t="shared" si="63"/>
        <v/>
      </c>
      <c r="Z218" s="100" t="str">
        <f>IF(LEN(P218)&gt;0, DATA_ANALYSIS!E$20*P218+DATA_ANALYSIS!R$20, "")</f>
        <v/>
      </c>
      <c r="AA218" s="100" t="str">
        <f t="shared" si="64"/>
        <v/>
      </c>
      <c r="AB218" s="100" t="str">
        <f t="shared" si="65"/>
        <v/>
      </c>
      <c r="AC218" s="106" t="str">
        <f t="shared" si="66"/>
        <v/>
      </c>
    </row>
    <row r="219" spans="2:29" x14ac:dyDescent="0.2">
      <c r="B219" s="26"/>
      <c r="C219" s="101">
        <f t="shared" si="67"/>
        <v>0</v>
      </c>
      <c r="D219" s="105"/>
      <c r="E219" s="35"/>
      <c r="F219" s="32" t="str">
        <f t="shared" si="68"/>
        <v>N</v>
      </c>
      <c r="G219" s="32" t="str">
        <f t="shared" si="69"/>
        <v>N</v>
      </c>
      <c r="H219" s="32" t="str">
        <f t="shared" si="77"/>
        <v/>
      </c>
      <c r="I219" s="32" t="str">
        <f t="shared" ref="I219:I282" si="78">IF(F219="Y", D219+H219, "")</f>
        <v/>
      </c>
      <c r="J219" s="32" t="str">
        <f t="shared" ref="J219:J282" si="79">IF(G219="Y", E219+H219, "")</f>
        <v/>
      </c>
      <c r="K219" s="32" t="str">
        <f t="shared" si="70"/>
        <v/>
      </c>
      <c r="L219" s="32" t="str">
        <f t="shared" si="71"/>
        <v/>
      </c>
      <c r="M219" s="32" t="str">
        <f t="shared" ref="M219:M282" si="80">IF(F219="Y", IF(OR(P219&lt;J$20, P219&gt;K$20),1,0), "")</f>
        <v/>
      </c>
      <c r="N219" s="32" t="str">
        <f t="shared" ref="N219:N282" si="81">IF(G219="Y", IF(OR(Q219&lt;L$20, Q219&gt;M$20), 1, 0 ), "")</f>
        <v/>
      </c>
      <c r="O219" s="35" t="s">
        <v>51</v>
      </c>
      <c r="P219" s="32"/>
      <c r="Q219" s="32"/>
      <c r="R219" s="100" t="str">
        <f t="shared" si="72"/>
        <v/>
      </c>
      <c r="S219" s="100" t="str">
        <f t="shared" si="73"/>
        <v/>
      </c>
      <c r="T219" s="100" t="str">
        <f t="shared" si="74"/>
        <v/>
      </c>
      <c r="U219" s="100" t="str">
        <f t="shared" si="75"/>
        <v/>
      </c>
      <c r="V219" s="100" t="str">
        <f t="shared" ref="V219:V282" si="82">IFERROR(IF(F219="Y", (P219-P$25), ""), "")</f>
        <v/>
      </c>
      <c r="W219" s="100" t="str">
        <f t="shared" si="76"/>
        <v/>
      </c>
      <c r="X219" s="100" t="str">
        <f t="shared" ref="X219:X282" si="83">IFERROR(R219*S219,"")</f>
        <v/>
      </c>
      <c r="Y219" s="100" t="str">
        <f t="shared" ref="Y219:Y282" si="84">IFERROR(R219*R219, "")</f>
        <v/>
      </c>
      <c r="Z219" s="100" t="str">
        <f>IF(LEN(P219)&gt;0, DATA_ANALYSIS!E$20*P219+DATA_ANALYSIS!R$20, "")</f>
        <v/>
      </c>
      <c r="AA219" s="100" t="str">
        <f t="shared" ref="AA219:AA282" si="85">IFERROR(Z219-Q219, "")</f>
        <v/>
      </c>
      <c r="AB219" s="100" t="str">
        <f t="shared" ref="AB219:AB282" si="86">IFERROR(AA219*AA219, "")</f>
        <v/>
      </c>
      <c r="AC219" s="106" t="str">
        <f t="shared" ref="AC219:AC282" si="87">IFERROR(S219*S219,"")</f>
        <v/>
      </c>
    </row>
    <row r="220" spans="2:29" x14ac:dyDescent="0.2">
      <c r="B220" s="26"/>
      <c r="C220" s="101">
        <f t="shared" ref="C220:C283" si="88">IF(F220="Y",1,0)</f>
        <v>0</v>
      </c>
      <c r="D220" s="105"/>
      <c r="E220" s="35"/>
      <c r="F220" s="32" t="str">
        <f t="shared" ref="F220:F283" si="89">IF(LEN(D220)&gt;0, "Y", "N")</f>
        <v>N</v>
      </c>
      <c r="G220" s="32" t="str">
        <f t="shared" ref="G220:G283" si="90">IF(LEN(E220)&gt;0, "Y", "N")</f>
        <v>N</v>
      </c>
      <c r="H220" s="32" t="str">
        <f t="shared" si="77"/>
        <v/>
      </c>
      <c r="I220" s="32" t="str">
        <f t="shared" si="78"/>
        <v/>
      </c>
      <c r="J220" s="32" t="str">
        <f t="shared" si="79"/>
        <v/>
      </c>
      <c r="K220" s="32" t="str">
        <f t="shared" ref="K220:K283" si="91">IFERROR(RANK(I220, I$27:I$1034, 1), "")</f>
        <v/>
      </c>
      <c r="L220" s="32" t="str">
        <f t="shared" ref="L220:L283" si="92">IFERROR(RANK(J220, J$27:J$1034, 1), "")</f>
        <v/>
      </c>
      <c r="M220" s="32" t="str">
        <f t="shared" si="80"/>
        <v/>
      </c>
      <c r="N220" s="32" t="str">
        <f t="shared" si="81"/>
        <v/>
      </c>
      <c r="O220" s="35" t="s">
        <v>51</v>
      </c>
      <c r="P220" s="32"/>
      <c r="Q220" s="32"/>
      <c r="R220" s="100" t="str">
        <f t="shared" ref="R220:R283" si="93">IF(F220="Y", P220-P$23, "")</f>
        <v/>
      </c>
      <c r="S220" s="100" t="str">
        <f t="shared" ref="S220:S283" si="94">IF(G220="y", Q220-Q$23, "")</f>
        <v/>
      </c>
      <c r="T220" s="100" t="str">
        <f t="shared" ref="T220:T283" si="95">IFERROR(ABS(R220), "")</f>
        <v/>
      </c>
      <c r="U220" s="100" t="str">
        <f t="shared" ref="U220:U283" si="96">IFERROR(ABS(S220), "")</f>
        <v/>
      </c>
      <c r="V220" s="100" t="str">
        <f t="shared" si="82"/>
        <v/>
      </c>
      <c r="W220" s="100" t="str">
        <f t="shared" ref="W220:W283" si="97">IFERROR(IF(G220="Y", Q220-Q$25, ""), "")</f>
        <v/>
      </c>
      <c r="X220" s="100" t="str">
        <f t="shared" si="83"/>
        <v/>
      </c>
      <c r="Y220" s="100" t="str">
        <f t="shared" si="84"/>
        <v/>
      </c>
      <c r="Z220" s="100" t="str">
        <f>IF(LEN(P220)&gt;0, DATA_ANALYSIS!E$20*P220+DATA_ANALYSIS!R$20, "")</f>
        <v/>
      </c>
      <c r="AA220" s="100" t="str">
        <f t="shared" si="85"/>
        <v/>
      </c>
      <c r="AB220" s="100" t="str">
        <f t="shared" si="86"/>
        <v/>
      </c>
      <c r="AC220" s="106" t="str">
        <f t="shared" si="87"/>
        <v/>
      </c>
    </row>
    <row r="221" spans="2:29" x14ac:dyDescent="0.2">
      <c r="B221" s="26"/>
      <c r="C221" s="101">
        <f t="shared" si="88"/>
        <v>0</v>
      </c>
      <c r="D221" s="105"/>
      <c r="E221" s="35"/>
      <c r="F221" s="32" t="str">
        <f t="shared" si="89"/>
        <v>N</v>
      </c>
      <c r="G221" s="32" t="str">
        <f t="shared" si="90"/>
        <v>N</v>
      </c>
      <c r="H221" s="32" t="str">
        <f t="shared" ref="H221:H284" si="98">IF(G221="Y", 0.0000000001+H220, "")</f>
        <v/>
      </c>
      <c r="I221" s="32" t="str">
        <f t="shared" si="78"/>
        <v/>
      </c>
      <c r="J221" s="32" t="str">
        <f t="shared" si="79"/>
        <v/>
      </c>
      <c r="K221" s="32" t="str">
        <f t="shared" si="91"/>
        <v/>
      </c>
      <c r="L221" s="32" t="str">
        <f t="shared" si="92"/>
        <v/>
      </c>
      <c r="M221" s="32" t="str">
        <f t="shared" si="80"/>
        <v/>
      </c>
      <c r="N221" s="32" t="str">
        <f t="shared" si="81"/>
        <v/>
      </c>
      <c r="O221" s="35" t="s">
        <v>51</v>
      </c>
      <c r="P221" s="32"/>
      <c r="Q221" s="32"/>
      <c r="R221" s="100" t="str">
        <f t="shared" si="93"/>
        <v/>
      </c>
      <c r="S221" s="100" t="str">
        <f t="shared" si="94"/>
        <v/>
      </c>
      <c r="T221" s="100" t="str">
        <f t="shared" si="95"/>
        <v/>
      </c>
      <c r="U221" s="100" t="str">
        <f t="shared" si="96"/>
        <v/>
      </c>
      <c r="V221" s="100" t="str">
        <f t="shared" si="82"/>
        <v/>
      </c>
      <c r="W221" s="100" t="str">
        <f t="shared" si="97"/>
        <v/>
      </c>
      <c r="X221" s="100" t="str">
        <f t="shared" si="83"/>
        <v/>
      </c>
      <c r="Y221" s="100" t="str">
        <f t="shared" si="84"/>
        <v/>
      </c>
      <c r="Z221" s="100" t="str">
        <f>IF(LEN(P221)&gt;0, DATA_ANALYSIS!E$20*P221+DATA_ANALYSIS!R$20, "")</f>
        <v/>
      </c>
      <c r="AA221" s="100" t="str">
        <f t="shared" si="85"/>
        <v/>
      </c>
      <c r="AB221" s="100" t="str">
        <f t="shared" si="86"/>
        <v/>
      </c>
      <c r="AC221" s="106" t="str">
        <f t="shared" si="87"/>
        <v/>
      </c>
    </row>
    <row r="222" spans="2:29" x14ac:dyDescent="0.2">
      <c r="B222" s="26"/>
      <c r="C222" s="101">
        <f t="shared" si="88"/>
        <v>0</v>
      </c>
      <c r="D222" s="105"/>
      <c r="E222" s="35"/>
      <c r="F222" s="32" t="str">
        <f t="shared" si="89"/>
        <v>N</v>
      </c>
      <c r="G222" s="32" t="str">
        <f t="shared" si="90"/>
        <v>N</v>
      </c>
      <c r="H222" s="32" t="str">
        <f t="shared" si="98"/>
        <v/>
      </c>
      <c r="I222" s="32" t="str">
        <f t="shared" si="78"/>
        <v/>
      </c>
      <c r="J222" s="32" t="str">
        <f t="shared" si="79"/>
        <v/>
      </c>
      <c r="K222" s="32" t="str">
        <f t="shared" si="91"/>
        <v/>
      </c>
      <c r="L222" s="32" t="str">
        <f t="shared" si="92"/>
        <v/>
      </c>
      <c r="M222" s="32" t="str">
        <f t="shared" si="80"/>
        <v/>
      </c>
      <c r="N222" s="32" t="str">
        <f t="shared" si="81"/>
        <v/>
      </c>
      <c r="O222" s="35" t="s">
        <v>51</v>
      </c>
      <c r="P222" s="32"/>
      <c r="Q222" s="32"/>
      <c r="R222" s="100" t="str">
        <f t="shared" si="93"/>
        <v/>
      </c>
      <c r="S222" s="100" t="str">
        <f t="shared" si="94"/>
        <v/>
      </c>
      <c r="T222" s="100" t="str">
        <f t="shared" si="95"/>
        <v/>
      </c>
      <c r="U222" s="100" t="str">
        <f t="shared" si="96"/>
        <v/>
      </c>
      <c r="V222" s="100" t="str">
        <f t="shared" si="82"/>
        <v/>
      </c>
      <c r="W222" s="100" t="str">
        <f t="shared" si="97"/>
        <v/>
      </c>
      <c r="X222" s="100" t="str">
        <f t="shared" si="83"/>
        <v/>
      </c>
      <c r="Y222" s="100" t="str">
        <f t="shared" si="84"/>
        <v/>
      </c>
      <c r="Z222" s="100" t="str">
        <f>IF(LEN(P222)&gt;0, DATA_ANALYSIS!E$20*P222+DATA_ANALYSIS!R$20, "")</f>
        <v/>
      </c>
      <c r="AA222" s="100" t="str">
        <f t="shared" si="85"/>
        <v/>
      </c>
      <c r="AB222" s="100" t="str">
        <f t="shared" si="86"/>
        <v/>
      </c>
      <c r="AC222" s="106" t="str">
        <f t="shared" si="87"/>
        <v/>
      </c>
    </row>
    <row r="223" spans="2:29" x14ac:dyDescent="0.2">
      <c r="B223" s="26"/>
      <c r="C223" s="101">
        <f t="shared" si="88"/>
        <v>0</v>
      </c>
      <c r="D223" s="105"/>
      <c r="E223" s="35"/>
      <c r="F223" s="32" t="str">
        <f t="shared" si="89"/>
        <v>N</v>
      </c>
      <c r="G223" s="32" t="str">
        <f t="shared" si="90"/>
        <v>N</v>
      </c>
      <c r="H223" s="32" t="str">
        <f t="shared" si="98"/>
        <v/>
      </c>
      <c r="I223" s="32" t="str">
        <f t="shared" si="78"/>
        <v/>
      </c>
      <c r="J223" s="32" t="str">
        <f t="shared" si="79"/>
        <v/>
      </c>
      <c r="K223" s="32" t="str">
        <f t="shared" si="91"/>
        <v/>
      </c>
      <c r="L223" s="32" t="str">
        <f t="shared" si="92"/>
        <v/>
      </c>
      <c r="M223" s="32" t="str">
        <f t="shared" si="80"/>
        <v/>
      </c>
      <c r="N223" s="32" t="str">
        <f t="shared" si="81"/>
        <v/>
      </c>
      <c r="O223" s="35" t="s">
        <v>51</v>
      </c>
      <c r="P223" s="32"/>
      <c r="Q223" s="32"/>
      <c r="R223" s="100" t="str">
        <f t="shared" si="93"/>
        <v/>
      </c>
      <c r="S223" s="100" t="str">
        <f t="shared" si="94"/>
        <v/>
      </c>
      <c r="T223" s="100" t="str">
        <f t="shared" si="95"/>
        <v/>
      </c>
      <c r="U223" s="100" t="str">
        <f t="shared" si="96"/>
        <v/>
      </c>
      <c r="V223" s="100" t="str">
        <f t="shared" si="82"/>
        <v/>
      </c>
      <c r="W223" s="100" t="str">
        <f t="shared" si="97"/>
        <v/>
      </c>
      <c r="X223" s="100" t="str">
        <f t="shared" si="83"/>
        <v/>
      </c>
      <c r="Y223" s="100" t="str">
        <f t="shared" si="84"/>
        <v/>
      </c>
      <c r="Z223" s="100" t="str">
        <f>IF(LEN(P223)&gt;0, DATA_ANALYSIS!E$20*P223+DATA_ANALYSIS!R$20, "")</f>
        <v/>
      </c>
      <c r="AA223" s="100" t="str">
        <f t="shared" si="85"/>
        <v/>
      </c>
      <c r="AB223" s="100" t="str">
        <f t="shared" si="86"/>
        <v/>
      </c>
      <c r="AC223" s="106" t="str">
        <f t="shared" si="87"/>
        <v/>
      </c>
    </row>
    <row r="224" spans="2:29" x14ac:dyDescent="0.2">
      <c r="B224" s="26"/>
      <c r="C224" s="101">
        <f t="shared" si="88"/>
        <v>0</v>
      </c>
      <c r="D224" s="105"/>
      <c r="E224" s="35"/>
      <c r="F224" s="32" t="str">
        <f t="shared" si="89"/>
        <v>N</v>
      </c>
      <c r="G224" s="32" t="str">
        <f t="shared" si="90"/>
        <v>N</v>
      </c>
      <c r="H224" s="32" t="str">
        <f t="shared" si="98"/>
        <v/>
      </c>
      <c r="I224" s="32" t="str">
        <f t="shared" si="78"/>
        <v/>
      </c>
      <c r="J224" s="32" t="str">
        <f t="shared" si="79"/>
        <v/>
      </c>
      <c r="K224" s="32" t="str">
        <f t="shared" si="91"/>
        <v/>
      </c>
      <c r="L224" s="32" t="str">
        <f t="shared" si="92"/>
        <v/>
      </c>
      <c r="M224" s="32" t="str">
        <f t="shared" si="80"/>
        <v/>
      </c>
      <c r="N224" s="32" t="str">
        <f t="shared" si="81"/>
        <v/>
      </c>
      <c r="O224" s="35" t="s">
        <v>51</v>
      </c>
      <c r="P224" s="32"/>
      <c r="Q224" s="32"/>
      <c r="R224" s="100" t="str">
        <f t="shared" si="93"/>
        <v/>
      </c>
      <c r="S224" s="100" t="str">
        <f t="shared" si="94"/>
        <v/>
      </c>
      <c r="T224" s="100" t="str">
        <f t="shared" si="95"/>
        <v/>
      </c>
      <c r="U224" s="100" t="str">
        <f t="shared" si="96"/>
        <v/>
      </c>
      <c r="V224" s="100" t="str">
        <f t="shared" si="82"/>
        <v/>
      </c>
      <c r="W224" s="100" t="str">
        <f t="shared" si="97"/>
        <v/>
      </c>
      <c r="X224" s="100" t="str">
        <f t="shared" si="83"/>
        <v/>
      </c>
      <c r="Y224" s="100" t="str">
        <f t="shared" si="84"/>
        <v/>
      </c>
      <c r="Z224" s="100" t="str">
        <f>IF(LEN(P224)&gt;0, DATA_ANALYSIS!E$20*P224+DATA_ANALYSIS!R$20, "")</f>
        <v/>
      </c>
      <c r="AA224" s="100" t="str">
        <f t="shared" si="85"/>
        <v/>
      </c>
      <c r="AB224" s="100" t="str">
        <f t="shared" si="86"/>
        <v/>
      </c>
      <c r="AC224" s="106" t="str">
        <f t="shared" si="87"/>
        <v/>
      </c>
    </row>
    <row r="225" spans="2:29" x14ac:dyDescent="0.2">
      <c r="B225" s="26"/>
      <c r="C225" s="101">
        <f t="shared" si="88"/>
        <v>0</v>
      </c>
      <c r="D225" s="105"/>
      <c r="E225" s="35"/>
      <c r="F225" s="32" t="str">
        <f t="shared" si="89"/>
        <v>N</v>
      </c>
      <c r="G225" s="32" t="str">
        <f t="shared" si="90"/>
        <v>N</v>
      </c>
      <c r="H225" s="32" t="str">
        <f t="shared" si="98"/>
        <v/>
      </c>
      <c r="I225" s="32" t="str">
        <f t="shared" si="78"/>
        <v/>
      </c>
      <c r="J225" s="32" t="str">
        <f t="shared" si="79"/>
        <v/>
      </c>
      <c r="K225" s="32" t="str">
        <f t="shared" si="91"/>
        <v/>
      </c>
      <c r="L225" s="32" t="str">
        <f t="shared" si="92"/>
        <v/>
      </c>
      <c r="M225" s="32" t="str">
        <f t="shared" si="80"/>
        <v/>
      </c>
      <c r="N225" s="32" t="str">
        <f t="shared" si="81"/>
        <v/>
      </c>
      <c r="O225" s="35" t="s">
        <v>51</v>
      </c>
      <c r="P225" s="32"/>
      <c r="Q225" s="32"/>
      <c r="R225" s="100" t="str">
        <f t="shared" si="93"/>
        <v/>
      </c>
      <c r="S225" s="100" t="str">
        <f t="shared" si="94"/>
        <v/>
      </c>
      <c r="T225" s="100" t="str">
        <f t="shared" si="95"/>
        <v/>
      </c>
      <c r="U225" s="100" t="str">
        <f t="shared" si="96"/>
        <v/>
      </c>
      <c r="V225" s="100" t="str">
        <f t="shared" si="82"/>
        <v/>
      </c>
      <c r="W225" s="100" t="str">
        <f t="shared" si="97"/>
        <v/>
      </c>
      <c r="X225" s="100" t="str">
        <f t="shared" si="83"/>
        <v/>
      </c>
      <c r="Y225" s="100" t="str">
        <f t="shared" si="84"/>
        <v/>
      </c>
      <c r="Z225" s="100" t="str">
        <f>IF(LEN(P225)&gt;0, DATA_ANALYSIS!E$20*P225+DATA_ANALYSIS!R$20, "")</f>
        <v/>
      </c>
      <c r="AA225" s="100" t="str">
        <f t="shared" si="85"/>
        <v/>
      </c>
      <c r="AB225" s="100" t="str">
        <f t="shared" si="86"/>
        <v/>
      </c>
      <c r="AC225" s="106" t="str">
        <f t="shared" si="87"/>
        <v/>
      </c>
    </row>
    <row r="226" spans="2:29" x14ac:dyDescent="0.2">
      <c r="B226" s="26"/>
      <c r="C226" s="101">
        <f t="shared" si="88"/>
        <v>0</v>
      </c>
      <c r="D226" s="105"/>
      <c r="E226" s="35"/>
      <c r="F226" s="32" t="str">
        <f t="shared" si="89"/>
        <v>N</v>
      </c>
      <c r="G226" s="32" t="str">
        <f t="shared" si="90"/>
        <v>N</v>
      </c>
      <c r="H226" s="32" t="str">
        <f t="shared" si="98"/>
        <v/>
      </c>
      <c r="I226" s="32" t="str">
        <f t="shared" si="78"/>
        <v/>
      </c>
      <c r="J226" s="32" t="str">
        <f t="shared" si="79"/>
        <v/>
      </c>
      <c r="K226" s="32" t="str">
        <f t="shared" si="91"/>
        <v/>
      </c>
      <c r="L226" s="32" t="str">
        <f t="shared" si="92"/>
        <v/>
      </c>
      <c r="M226" s="32" t="str">
        <f t="shared" si="80"/>
        <v/>
      </c>
      <c r="N226" s="32" t="str">
        <f t="shared" si="81"/>
        <v/>
      </c>
      <c r="O226" s="35" t="s">
        <v>51</v>
      </c>
      <c r="P226" s="32"/>
      <c r="Q226" s="32"/>
      <c r="R226" s="100" t="str">
        <f t="shared" si="93"/>
        <v/>
      </c>
      <c r="S226" s="100" t="str">
        <f t="shared" si="94"/>
        <v/>
      </c>
      <c r="T226" s="100" t="str">
        <f t="shared" si="95"/>
        <v/>
      </c>
      <c r="U226" s="100" t="str">
        <f t="shared" si="96"/>
        <v/>
      </c>
      <c r="V226" s="100" t="str">
        <f t="shared" si="82"/>
        <v/>
      </c>
      <c r="W226" s="100" t="str">
        <f t="shared" si="97"/>
        <v/>
      </c>
      <c r="X226" s="100" t="str">
        <f t="shared" si="83"/>
        <v/>
      </c>
      <c r="Y226" s="100" t="str">
        <f t="shared" si="84"/>
        <v/>
      </c>
      <c r="Z226" s="100" t="str">
        <f>IF(LEN(P226)&gt;0, DATA_ANALYSIS!E$20*P226+DATA_ANALYSIS!R$20, "")</f>
        <v/>
      </c>
      <c r="AA226" s="100" t="str">
        <f t="shared" si="85"/>
        <v/>
      </c>
      <c r="AB226" s="100" t="str">
        <f t="shared" si="86"/>
        <v/>
      </c>
      <c r="AC226" s="106" t="str">
        <f t="shared" si="87"/>
        <v/>
      </c>
    </row>
    <row r="227" spans="2:29" x14ac:dyDescent="0.2">
      <c r="B227" s="26"/>
      <c r="C227" s="101">
        <f t="shared" si="88"/>
        <v>0</v>
      </c>
      <c r="D227" s="105"/>
      <c r="E227" s="35"/>
      <c r="F227" s="32" t="str">
        <f t="shared" si="89"/>
        <v>N</v>
      </c>
      <c r="G227" s="32" t="str">
        <f t="shared" si="90"/>
        <v>N</v>
      </c>
      <c r="H227" s="32" t="str">
        <f t="shared" si="98"/>
        <v/>
      </c>
      <c r="I227" s="32" t="str">
        <f t="shared" si="78"/>
        <v/>
      </c>
      <c r="J227" s="32" t="str">
        <f t="shared" si="79"/>
        <v/>
      </c>
      <c r="K227" s="32" t="str">
        <f t="shared" si="91"/>
        <v/>
      </c>
      <c r="L227" s="32" t="str">
        <f t="shared" si="92"/>
        <v/>
      </c>
      <c r="M227" s="32" t="str">
        <f t="shared" si="80"/>
        <v/>
      </c>
      <c r="N227" s="32" t="str">
        <f t="shared" si="81"/>
        <v/>
      </c>
      <c r="O227" s="35" t="s">
        <v>51</v>
      </c>
      <c r="P227" s="32"/>
      <c r="Q227" s="32"/>
      <c r="R227" s="100" t="str">
        <f t="shared" si="93"/>
        <v/>
      </c>
      <c r="S227" s="100" t="str">
        <f t="shared" si="94"/>
        <v/>
      </c>
      <c r="T227" s="100" t="str">
        <f t="shared" si="95"/>
        <v/>
      </c>
      <c r="U227" s="100" t="str">
        <f t="shared" si="96"/>
        <v/>
      </c>
      <c r="V227" s="100" t="str">
        <f t="shared" si="82"/>
        <v/>
      </c>
      <c r="W227" s="100" t="str">
        <f t="shared" si="97"/>
        <v/>
      </c>
      <c r="X227" s="100" t="str">
        <f t="shared" si="83"/>
        <v/>
      </c>
      <c r="Y227" s="100" t="str">
        <f t="shared" si="84"/>
        <v/>
      </c>
      <c r="Z227" s="100" t="str">
        <f>IF(LEN(P227)&gt;0, DATA_ANALYSIS!E$20*P227+DATA_ANALYSIS!R$20, "")</f>
        <v/>
      </c>
      <c r="AA227" s="100" t="str">
        <f t="shared" si="85"/>
        <v/>
      </c>
      <c r="AB227" s="100" t="str">
        <f t="shared" si="86"/>
        <v/>
      </c>
      <c r="AC227" s="106" t="str">
        <f t="shared" si="87"/>
        <v/>
      </c>
    </row>
    <row r="228" spans="2:29" x14ac:dyDescent="0.2">
      <c r="B228" s="26"/>
      <c r="C228" s="101">
        <f t="shared" si="88"/>
        <v>0</v>
      </c>
      <c r="D228" s="105"/>
      <c r="E228" s="35"/>
      <c r="F228" s="32" t="str">
        <f t="shared" si="89"/>
        <v>N</v>
      </c>
      <c r="G228" s="32" t="str">
        <f t="shared" si="90"/>
        <v>N</v>
      </c>
      <c r="H228" s="32" t="str">
        <f t="shared" si="98"/>
        <v/>
      </c>
      <c r="I228" s="32" t="str">
        <f t="shared" si="78"/>
        <v/>
      </c>
      <c r="J228" s="32" t="str">
        <f t="shared" si="79"/>
        <v/>
      </c>
      <c r="K228" s="32" t="str">
        <f t="shared" si="91"/>
        <v/>
      </c>
      <c r="L228" s="32" t="str">
        <f t="shared" si="92"/>
        <v/>
      </c>
      <c r="M228" s="32" t="str">
        <f t="shared" si="80"/>
        <v/>
      </c>
      <c r="N228" s="32" t="str">
        <f t="shared" si="81"/>
        <v/>
      </c>
      <c r="O228" s="35" t="s">
        <v>51</v>
      </c>
      <c r="P228" s="32"/>
      <c r="Q228" s="32"/>
      <c r="R228" s="100" t="str">
        <f t="shared" si="93"/>
        <v/>
      </c>
      <c r="S228" s="100" t="str">
        <f t="shared" si="94"/>
        <v/>
      </c>
      <c r="T228" s="100" t="str">
        <f t="shared" si="95"/>
        <v/>
      </c>
      <c r="U228" s="100" t="str">
        <f t="shared" si="96"/>
        <v/>
      </c>
      <c r="V228" s="100" t="str">
        <f t="shared" si="82"/>
        <v/>
      </c>
      <c r="W228" s="100" t="str">
        <f t="shared" si="97"/>
        <v/>
      </c>
      <c r="X228" s="100" t="str">
        <f t="shared" si="83"/>
        <v/>
      </c>
      <c r="Y228" s="100" t="str">
        <f t="shared" si="84"/>
        <v/>
      </c>
      <c r="Z228" s="100" t="str">
        <f>IF(LEN(P228)&gt;0, DATA_ANALYSIS!E$20*P228+DATA_ANALYSIS!R$20, "")</f>
        <v/>
      </c>
      <c r="AA228" s="100" t="str">
        <f t="shared" si="85"/>
        <v/>
      </c>
      <c r="AB228" s="100" t="str">
        <f t="shared" si="86"/>
        <v/>
      </c>
      <c r="AC228" s="106" t="str">
        <f t="shared" si="87"/>
        <v/>
      </c>
    </row>
    <row r="229" spans="2:29" x14ac:dyDescent="0.2">
      <c r="B229" s="26"/>
      <c r="C229" s="101">
        <f t="shared" si="88"/>
        <v>0</v>
      </c>
      <c r="D229" s="105"/>
      <c r="E229" s="35"/>
      <c r="F229" s="32" t="str">
        <f t="shared" si="89"/>
        <v>N</v>
      </c>
      <c r="G229" s="32" t="str">
        <f t="shared" si="90"/>
        <v>N</v>
      </c>
      <c r="H229" s="32" t="str">
        <f t="shared" si="98"/>
        <v/>
      </c>
      <c r="I229" s="32" t="str">
        <f t="shared" si="78"/>
        <v/>
      </c>
      <c r="J229" s="32" t="str">
        <f t="shared" si="79"/>
        <v/>
      </c>
      <c r="K229" s="32" t="str">
        <f t="shared" si="91"/>
        <v/>
      </c>
      <c r="L229" s="32" t="str">
        <f t="shared" si="92"/>
        <v/>
      </c>
      <c r="M229" s="32" t="str">
        <f t="shared" si="80"/>
        <v/>
      </c>
      <c r="N229" s="32" t="str">
        <f t="shared" si="81"/>
        <v/>
      </c>
      <c r="O229" s="35" t="s">
        <v>51</v>
      </c>
      <c r="P229" s="32"/>
      <c r="Q229" s="32"/>
      <c r="R229" s="100" t="str">
        <f t="shared" si="93"/>
        <v/>
      </c>
      <c r="S229" s="100" t="str">
        <f t="shared" si="94"/>
        <v/>
      </c>
      <c r="T229" s="100" t="str">
        <f t="shared" si="95"/>
        <v/>
      </c>
      <c r="U229" s="100" t="str">
        <f t="shared" si="96"/>
        <v/>
      </c>
      <c r="V229" s="100" t="str">
        <f t="shared" si="82"/>
        <v/>
      </c>
      <c r="W229" s="100" t="str">
        <f t="shared" si="97"/>
        <v/>
      </c>
      <c r="X229" s="100" t="str">
        <f t="shared" si="83"/>
        <v/>
      </c>
      <c r="Y229" s="100" t="str">
        <f t="shared" si="84"/>
        <v/>
      </c>
      <c r="Z229" s="100" t="str">
        <f>IF(LEN(P229)&gt;0, DATA_ANALYSIS!E$20*P229+DATA_ANALYSIS!R$20, "")</f>
        <v/>
      </c>
      <c r="AA229" s="100" t="str">
        <f t="shared" si="85"/>
        <v/>
      </c>
      <c r="AB229" s="100" t="str">
        <f t="shared" si="86"/>
        <v/>
      </c>
      <c r="AC229" s="106" t="str">
        <f t="shared" si="87"/>
        <v/>
      </c>
    </row>
    <row r="230" spans="2:29" x14ac:dyDescent="0.2">
      <c r="B230" s="26"/>
      <c r="C230" s="101">
        <f t="shared" si="88"/>
        <v>0</v>
      </c>
      <c r="D230" s="105"/>
      <c r="E230" s="35"/>
      <c r="F230" s="32" t="str">
        <f t="shared" si="89"/>
        <v>N</v>
      </c>
      <c r="G230" s="32" t="str">
        <f t="shared" si="90"/>
        <v>N</v>
      </c>
      <c r="H230" s="32" t="str">
        <f t="shared" si="98"/>
        <v/>
      </c>
      <c r="I230" s="32" t="str">
        <f t="shared" si="78"/>
        <v/>
      </c>
      <c r="J230" s="32" t="str">
        <f t="shared" si="79"/>
        <v/>
      </c>
      <c r="K230" s="32" t="str">
        <f t="shared" si="91"/>
        <v/>
      </c>
      <c r="L230" s="32" t="str">
        <f t="shared" si="92"/>
        <v/>
      </c>
      <c r="M230" s="32" t="str">
        <f t="shared" si="80"/>
        <v/>
      </c>
      <c r="N230" s="32" t="str">
        <f t="shared" si="81"/>
        <v/>
      </c>
      <c r="O230" s="35" t="s">
        <v>51</v>
      </c>
      <c r="P230" s="32"/>
      <c r="Q230" s="32"/>
      <c r="R230" s="100" t="str">
        <f t="shared" si="93"/>
        <v/>
      </c>
      <c r="S230" s="100" t="str">
        <f t="shared" si="94"/>
        <v/>
      </c>
      <c r="T230" s="100" t="str">
        <f t="shared" si="95"/>
        <v/>
      </c>
      <c r="U230" s="100" t="str">
        <f t="shared" si="96"/>
        <v/>
      </c>
      <c r="V230" s="100" t="str">
        <f t="shared" si="82"/>
        <v/>
      </c>
      <c r="W230" s="100" t="str">
        <f t="shared" si="97"/>
        <v/>
      </c>
      <c r="X230" s="100" t="str">
        <f t="shared" si="83"/>
        <v/>
      </c>
      <c r="Y230" s="100" t="str">
        <f t="shared" si="84"/>
        <v/>
      </c>
      <c r="Z230" s="100" t="str">
        <f>IF(LEN(P230)&gt;0, DATA_ANALYSIS!E$20*P230+DATA_ANALYSIS!R$20, "")</f>
        <v/>
      </c>
      <c r="AA230" s="100" t="str">
        <f t="shared" si="85"/>
        <v/>
      </c>
      <c r="AB230" s="100" t="str">
        <f t="shared" si="86"/>
        <v/>
      </c>
      <c r="AC230" s="106" t="str">
        <f t="shared" si="87"/>
        <v/>
      </c>
    </row>
    <row r="231" spans="2:29" x14ac:dyDescent="0.2">
      <c r="B231" s="26"/>
      <c r="C231" s="101">
        <f t="shared" si="88"/>
        <v>0</v>
      </c>
      <c r="D231" s="105"/>
      <c r="E231" s="35"/>
      <c r="F231" s="32" t="str">
        <f t="shared" si="89"/>
        <v>N</v>
      </c>
      <c r="G231" s="32" t="str">
        <f t="shared" si="90"/>
        <v>N</v>
      </c>
      <c r="H231" s="32" t="str">
        <f t="shared" si="98"/>
        <v/>
      </c>
      <c r="I231" s="32" t="str">
        <f t="shared" si="78"/>
        <v/>
      </c>
      <c r="J231" s="32" t="str">
        <f t="shared" si="79"/>
        <v/>
      </c>
      <c r="K231" s="32" t="str">
        <f t="shared" si="91"/>
        <v/>
      </c>
      <c r="L231" s="32" t="str">
        <f t="shared" si="92"/>
        <v/>
      </c>
      <c r="M231" s="32" t="str">
        <f t="shared" si="80"/>
        <v/>
      </c>
      <c r="N231" s="32" t="str">
        <f t="shared" si="81"/>
        <v/>
      </c>
      <c r="O231" s="35" t="s">
        <v>51</v>
      </c>
      <c r="P231" s="32"/>
      <c r="Q231" s="32"/>
      <c r="R231" s="100" t="str">
        <f t="shared" si="93"/>
        <v/>
      </c>
      <c r="S231" s="100" t="str">
        <f t="shared" si="94"/>
        <v/>
      </c>
      <c r="T231" s="100" t="str">
        <f t="shared" si="95"/>
        <v/>
      </c>
      <c r="U231" s="100" t="str">
        <f t="shared" si="96"/>
        <v/>
      </c>
      <c r="V231" s="100" t="str">
        <f t="shared" si="82"/>
        <v/>
      </c>
      <c r="W231" s="100" t="str">
        <f t="shared" si="97"/>
        <v/>
      </c>
      <c r="X231" s="100" t="str">
        <f t="shared" si="83"/>
        <v/>
      </c>
      <c r="Y231" s="100" t="str">
        <f t="shared" si="84"/>
        <v/>
      </c>
      <c r="Z231" s="100" t="str">
        <f>IF(LEN(P231)&gt;0, DATA_ANALYSIS!E$20*P231+DATA_ANALYSIS!R$20, "")</f>
        <v/>
      </c>
      <c r="AA231" s="100" t="str">
        <f t="shared" si="85"/>
        <v/>
      </c>
      <c r="AB231" s="100" t="str">
        <f t="shared" si="86"/>
        <v/>
      </c>
      <c r="AC231" s="106" t="str">
        <f t="shared" si="87"/>
        <v/>
      </c>
    </row>
    <row r="232" spans="2:29" x14ac:dyDescent="0.2">
      <c r="B232" s="26"/>
      <c r="C232" s="101">
        <f t="shared" si="88"/>
        <v>0</v>
      </c>
      <c r="D232" s="105"/>
      <c r="E232" s="35"/>
      <c r="F232" s="32" t="str">
        <f t="shared" si="89"/>
        <v>N</v>
      </c>
      <c r="G232" s="32" t="str">
        <f t="shared" si="90"/>
        <v>N</v>
      </c>
      <c r="H232" s="32" t="str">
        <f t="shared" si="98"/>
        <v/>
      </c>
      <c r="I232" s="32" t="str">
        <f t="shared" si="78"/>
        <v/>
      </c>
      <c r="J232" s="32" t="str">
        <f t="shared" si="79"/>
        <v/>
      </c>
      <c r="K232" s="32" t="str">
        <f t="shared" si="91"/>
        <v/>
      </c>
      <c r="L232" s="32" t="str">
        <f t="shared" si="92"/>
        <v/>
      </c>
      <c r="M232" s="32" t="str">
        <f t="shared" si="80"/>
        <v/>
      </c>
      <c r="N232" s="32" t="str">
        <f t="shared" si="81"/>
        <v/>
      </c>
      <c r="O232" s="35" t="s">
        <v>51</v>
      </c>
      <c r="P232" s="32"/>
      <c r="Q232" s="32"/>
      <c r="R232" s="100" t="str">
        <f t="shared" si="93"/>
        <v/>
      </c>
      <c r="S232" s="100" t="str">
        <f t="shared" si="94"/>
        <v/>
      </c>
      <c r="T232" s="100" t="str">
        <f t="shared" si="95"/>
        <v/>
      </c>
      <c r="U232" s="100" t="str">
        <f t="shared" si="96"/>
        <v/>
      </c>
      <c r="V232" s="100" t="str">
        <f t="shared" si="82"/>
        <v/>
      </c>
      <c r="W232" s="100" t="str">
        <f t="shared" si="97"/>
        <v/>
      </c>
      <c r="X232" s="100" t="str">
        <f t="shared" si="83"/>
        <v/>
      </c>
      <c r="Y232" s="100" t="str">
        <f t="shared" si="84"/>
        <v/>
      </c>
      <c r="Z232" s="100" t="str">
        <f>IF(LEN(P232)&gt;0, DATA_ANALYSIS!E$20*P232+DATA_ANALYSIS!R$20, "")</f>
        <v/>
      </c>
      <c r="AA232" s="100" t="str">
        <f t="shared" si="85"/>
        <v/>
      </c>
      <c r="AB232" s="100" t="str">
        <f t="shared" si="86"/>
        <v/>
      </c>
      <c r="AC232" s="106" t="str">
        <f t="shared" si="87"/>
        <v/>
      </c>
    </row>
    <row r="233" spans="2:29" x14ac:dyDescent="0.2">
      <c r="B233" s="26"/>
      <c r="C233" s="101">
        <f t="shared" si="88"/>
        <v>0</v>
      </c>
      <c r="D233" s="105"/>
      <c r="E233" s="35"/>
      <c r="F233" s="32" t="str">
        <f t="shared" si="89"/>
        <v>N</v>
      </c>
      <c r="G233" s="32" t="str">
        <f t="shared" si="90"/>
        <v>N</v>
      </c>
      <c r="H233" s="32" t="str">
        <f t="shared" si="98"/>
        <v/>
      </c>
      <c r="I233" s="32" t="str">
        <f t="shared" si="78"/>
        <v/>
      </c>
      <c r="J233" s="32" t="str">
        <f t="shared" si="79"/>
        <v/>
      </c>
      <c r="K233" s="32" t="str">
        <f t="shared" si="91"/>
        <v/>
      </c>
      <c r="L233" s="32" t="str">
        <f t="shared" si="92"/>
        <v/>
      </c>
      <c r="M233" s="32" t="str">
        <f t="shared" si="80"/>
        <v/>
      </c>
      <c r="N233" s="32" t="str">
        <f t="shared" si="81"/>
        <v/>
      </c>
      <c r="O233" s="35" t="s">
        <v>51</v>
      </c>
      <c r="P233" s="32"/>
      <c r="Q233" s="32"/>
      <c r="R233" s="100" t="str">
        <f t="shared" si="93"/>
        <v/>
      </c>
      <c r="S233" s="100" t="str">
        <f t="shared" si="94"/>
        <v/>
      </c>
      <c r="T233" s="100" t="str">
        <f t="shared" si="95"/>
        <v/>
      </c>
      <c r="U233" s="100" t="str">
        <f t="shared" si="96"/>
        <v/>
      </c>
      <c r="V233" s="100" t="str">
        <f t="shared" si="82"/>
        <v/>
      </c>
      <c r="W233" s="100" t="str">
        <f t="shared" si="97"/>
        <v/>
      </c>
      <c r="X233" s="100" t="str">
        <f t="shared" si="83"/>
        <v/>
      </c>
      <c r="Y233" s="100" t="str">
        <f t="shared" si="84"/>
        <v/>
      </c>
      <c r="Z233" s="100" t="str">
        <f>IF(LEN(P233)&gt;0, DATA_ANALYSIS!E$20*P233+DATA_ANALYSIS!R$20, "")</f>
        <v/>
      </c>
      <c r="AA233" s="100" t="str">
        <f t="shared" si="85"/>
        <v/>
      </c>
      <c r="AB233" s="100" t="str">
        <f t="shared" si="86"/>
        <v/>
      </c>
      <c r="AC233" s="106" t="str">
        <f t="shared" si="87"/>
        <v/>
      </c>
    </row>
    <row r="234" spans="2:29" x14ac:dyDescent="0.2">
      <c r="B234" s="26"/>
      <c r="C234" s="101">
        <f t="shared" si="88"/>
        <v>0</v>
      </c>
      <c r="D234" s="105"/>
      <c r="E234" s="35"/>
      <c r="F234" s="32" t="str">
        <f t="shared" si="89"/>
        <v>N</v>
      </c>
      <c r="G234" s="32" t="str">
        <f t="shared" si="90"/>
        <v>N</v>
      </c>
      <c r="H234" s="32" t="str">
        <f t="shared" si="98"/>
        <v/>
      </c>
      <c r="I234" s="32" t="str">
        <f t="shared" si="78"/>
        <v/>
      </c>
      <c r="J234" s="32" t="str">
        <f t="shared" si="79"/>
        <v/>
      </c>
      <c r="K234" s="32" t="str">
        <f t="shared" si="91"/>
        <v/>
      </c>
      <c r="L234" s="32" t="str">
        <f t="shared" si="92"/>
        <v/>
      </c>
      <c r="M234" s="32" t="str">
        <f t="shared" si="80"/>
        <v/>
      </c>
      <c r="N234" s="32" t="str">
        <f t="shared" si="81"/>
        <v/>
      </c>
      <c r="O234" s="35" t="s">
        <v>51</v>
      </c>
      <c r="P234" s="32"/>
      <c r="Q234" s="32"/>
      <c r="R234" s="100" t="str">
        <f t="shared" si="93"/>
        <v/>
      </c>
      <c r="S234" s="100" t="str">
        <f t="shared" si="94"/>
        <v/>
      </c>
      <c r="T234" s="100" t="str">
        <f t="shared" si="95"/>
        <v/>
      </c>
      <c r="U234" s="100" t="str">
        <f t="shared" si="96"/>
        <v/>
      </c>
      <c r="V234" s="100" t="str">
        <f t="shared" si="82"/>
        <v/>
      </c>
      <c r="W234" s="100" t="str">
        <f t="shared" si="97"/>
        <v/>
      </c>
      <c r="X234" s="100" t="str">
        <f t="shared" si="83"/>
        <v/>
      </c>
      <c r="Y234" s="100" t="str">
        <f t="shared" si="84"/>
        <v/>
      </c>
      <c r="Z234" s="100" t="str">
        <f>IF(LEN(P234)&gt;0, DATA_ANALYSIS!E$20*P234+DATA_ANALYSIS!R$20, "")</f>
        <v/>
      </c>
      <c r="AA234" s="100" t="str">
        <f t="shared" si="85"/>
        <v/>
      </c>
      <c r="AB234" s="100" t="str">
        <f t="shared" si="86"/>
        <v/>
      </c>
      <c r="AC234" s="106" t="str">
        <f t="shared" si="87"/>
        <v/>
      </c>
    </row>
    <row r="235" spans="2:29" x14ac:dyDescent="0.2">
      <c r="B235" s="26"/>
      <c r="C235" s="101">
        <f t="shared" si="88"/>
        <v>0</v>
      </c>
      <c r="D235" s="105"/>
      <c r="E235" s="35"/>
      <c r="F235" s="32" t="str">
        <f t="shared" si="89"/>
        <v>N</v>
      </c>
      <c r="G235" s="32" t="str">
        <f t="shared" si="90"/>
        <v>N</v>
      </c>
      <c r="H235" s="32" t="str">
        <f t="shared" si="98"/>
        <v/>
      </c>
      <c r="I235" s="32" t="str">
        <f t="shared" si="78"/>
        <v/>
      </c>
      <c r="J235" s="32" t="str">
        <f t="shared" si="79"/>
        <v/>
      </c>
      <c r="K235" s="32" t="str">
        <f t="shared" si="91"/>
        <v/>
      </c>
      <c r="L235" s="32" t="str">
        <f t="shared" si="92"/>
        <v/>
      </c>
      <c r="M235" s="32" t="str">
        <f t="shared" si="80"/>
        <v/>
      </c>
      <c r="N235" s="32" t="str">
        <f t="shared" si="81"/>
        <v/>
      </c>
      <c r="O235" s="35" t="s">
        <v>51</v>
      </c>
      <c r="P235" s="32"/>
      <c r="Q235" s="32"/>
      <c r="R235" s="100" t="str">
        <f t="shared" si="93"/>
        <v/>
      </c>
      <c r="S235" s="100" t="str">
        <f t="shared" si="94"/>
        <v/>
      </c>
      <c r="T235" s="100" t="str">
        <f t="shared" si="95"/>
        <v/>
      </c>
      <c r="U235" s="100" t="str">
        <f t="shared" si="96"/>
        <v/>
      </c>
      <c r="V235" s="100" t="str">
        <f t="shared" si="82"/>
        <v/>
      </c>
      <c r="W235" s="100" t="str">
        <f t="shared" si="97"/>
        <v/>
      </c>
      <c r="X235" s="100" t="str">
        <f t="shared" si="83"/>
        <v/>
      </c>
      <c r="Y235" s="100" t="str">
        <f t="shared" si="84"/>
        <v/>
      </c>
      <c r="Z235" s="100" t="str">
        <f>IF(LEN(P235)&gt;0, DATA_ANALYSIS!E$20*P235+DATA_ANALYSIS!R$20, "")</f>
        <v/>
      </c>
      <c r="AA235" s="100" t="str">
        <f t="shared" si="85"/>
        <v/>
      </c>
      <c r="AB235" s="100" t="str">
        <f t="shared" si="86"/>
        <v/>
      </c>
      <c r="AC235" s="106" t="str">
        <f t="shared" si="87"/>
        <v/>
      </c>
    </row>
    <row r="236" spans="2:29" x14ac:dyDescent="0.2">
      <c r="B236" s="26"/>
      <c r="C236" s="101">
        <f t="shared" si="88"/>
        <v>0</v>
      </c>
      <c r="D236" s="105"/>
      <c r="E236" s="35"/>
      <c r="F236" s="32" t="str">
        <f t="shared" si="89"/>
        <v>N</v>
      </c>
      <c r="G236" s="32" t="str">
        <f t="shared" si="90"/>
        <v>N</v>
      </c>
      <c r="H236" s="32" t="str">
        <f t="shared" si="98"/>
        <v/>
      </c>
      <c r="I236" s="32" t="str">
        <f t="shared" si="78"/>
        <v/>
      </c>
      <c r="J236" s="32" t="str">
        <f t="shared" si="79"/>
        <v/>
      </c>
      <c r="K236" s="32" t="str">
        <f t="shared" si="91"/>
        <v/>
      </c>
      <c r="L236" s="32" t="str">
        <f t="shared" si="92"/>
        <v/>
      </c>
      <c r="M236" s="32" t="str">
        <f t="shared" si="80"/>
        <v/>
      </c>
      <c r="N236" s="32" t="str">
        <f t="shared" si="81"/>
        <v/>
      </c>
      <c r="O236" s="35" t="s">
        <v>51</v>
      </c>
      <c r="P236" s="32"/>
      <c r="Q236" s="32"/>
      <c r="R236" s="100" t="str">
        <f t="shared" si="93"/>
        <v/>
      </c>
      <c r="S236" s="100" t="str">
        <f t="shared" si="94"/>
        <v/>
      </c>
      <c r="T236" s="100" t="str">
        <f t="shared" si="95"/>
        <v/>
      </c>
      <c r="U236" s="100" t="str">
        <f t="shared" si="96"/>
        <v/>
      </c>
      <c r="V236" s="100" t="str">
        <f t="shared" si="82"/>
        <v/>
      </c>
      <c r="W236" s="100" t="str">
        <f t="shared" si="97"/>
        <v/>
      </c>
      <c r="X236" s="100" t="str">
        <f t="shared" si="83"/>
        <v/>
      </c>
      <c r="Y236" s="100" t="str">
        <f t="shared" si="84"/>
        <v/>
      </c>
      <c r="Z236" s="100" t="str">
        <f>IF(LEN(P236)&gt;0, DATA_ANALYSIS!E$20*P236+DATA_ANALYSIS!R$20, "")</f>
        <v/>
      </c>
      <c r="AA236" s="100" t="str">
        <f t="shared" si="85"/>
        <v/>
      </c>
      <c r="AB236" s="100" t="str">
        <f t="shared" si="86"/>
        <v/>
      </c>
      <c r="AC236" s="106" t="str">
        <f t="shared" si="87"/>
        <v/>
      </c>
    </row>
    <row r="237" spans="2:29" x14ac:dyDescent="0.2">
      <c r="B237" s="26"/>
      <c r="C237" s="101">
        <f t="shared" si="88"/>
        <v>0</v>
      </c>
      <c r="D237" s="105"/>
      <c r="E237" s="35"/>
      <c r="F237" s="32" t="str">
        <f t="shared" si="89"/>
        <v>N</v>
      </c>
      <c r="G237" s="32" t="str">
        <f t="shared" si="90"/>
        <v>N</v>
      </c>
      <c r="H237" s="32" t="str">
        <f t="shared" si="98"/>
        <v/>
      </c>
      <c r="I237" s="32" t="str">
        <f t="shared" si="78"/>
        <v/>
      </c>
      <c r="J237" s="32" t="str">
        <f t="shared" si="79"/>
        <v/>
      </c>
      <c r="K237" s="32" t="str">
        <f t="shared" si="91"/>
        <v/>
      </c>
      <c r="L237" s="32" t="str">
        <f t="shared" si="92"/>
        <v/>
      </c>
      <c r="M237" s="32" t="str">
        <f t="shared" si="80"/>
        <v/>
      </c>
      <c r="N237" s="32" t="str">
        <f t="shared" si="81"/>
        <v/>
      </c>
      <c r="O237" s="35" t="s">
        <v>51</v>
      </c>
      <c r="P237" s="32"/>
      <c r="Q237" s="32"/>
      <c r="R237" s="100" t="str">
        <f t="shared" si="93"/>
        <v/>
      </c>
      <c r="S237" s="100" t="str">
        <f t="shared" si="94"/>
        <v/>
      </c>
      <c r="T237" s="100" t="str">
        <f t="shared" si="95"/>
        <v/>
      </c>
      <c r="U237" s="100" t="str">
        <f t="shared" si="96"/>
        <v/>
      </c>
      <c r="V237" s="100" t="str">
        <f t="shared" si="82"/>
        <v/>
      </c>
      <c r="W237" s="100" t="str">
        <f t="shared" si="97"/>
        <v/>
      </c>
      <c r="X237" s="100" t="str">
        <f t="shared" si="83"/>
        <v/>
      </c>
      <c r="Y237" s="100" t="str">
        <f t="shared" si="84"/>
        <v/>
      </c>
      <c r="Z237" s="100" t="str">
        <f>IF(LEN(P237)&gt;0, DATA_ANALYSIS!E$20*P237+DATA_ANALYSIS!R$20, "")</f>
        <v/>
      </c>
      <c r="AA237" s="100" t="str">
        <f t="shared" si="85"/>
        <v/>
      </c>
      <c r="AB237" s="100" t="str">
        <f t="shared" si="86"/>
        <v/>
      </c>
      <c r="AC237" s="106" t="str">
        <f t="shared" si="87"/>
        <v/>
      </c>
    </row>
    <row r="238" spans="2:29" x14ac:dyDescent="0.2">
      <c r="B238" s="26"/>
      <c r="C238" s="101">
        <f t="shared" si="88"/>
        <v>0</v>
      </c>
      <c r="D238" s="105"/>
      <c r="E238" s="35"/>
      <c r="F238" s="32" t="str">
        <f t="shared" si="89"/>
        <v>N</v>
      </c>
      <c r="G238" s="32" t="str">
        <f t="shared" si="90"/>
        <v>N</v>
      </c>
      <c r="H238" s="32" t="str">
        <f t="shared" si="98"/>
        <v/>
      </c>
      <c r="I238" s="32" t="str">
        <f t="shared" si="78"/>
        <v/>
      </c>
      <c r="J238" s="32" t="str">
        <f t="shared" si="79"/>
        <v/>
      </c>
      <c r="K238" s="32" t="str">
        <f t="shared" si="91"/>
        <v/>
      </c>
      <c r="L238" s="32" t="str">
        <f t="shared" si="92"/>
        <v/>
      </c>
      <c r="M238" s="32" t="str">
        <f t="shared" si="80"/>
        <v/>
      </c>
      <c r="N238" s="32" t="str">
        <f t="shared" si="81"/>
        <v/>
      </c>
      <c r="O238" s="35" t="s">
        <v>51</v>
      </c>
      <c r="P238" s="32"/>
      <c r="Q238" s="32"/>
      <c r="R238" s="100" t="str">
        <f t="shared" si="93"/>
        <v/>
      </c>
      <c r="S238" s="100" t="str">
        <f t="shared" si="94"/>
        <v/>
      </c>
      <c r="T238" s="100" t="str">
        <f t="shared" si="95"/>
        <v/>
      </c>
      <c r="U238" s="100" t="str">
        <f t="shared" si="96"/>
        <v/>
      </c>
      <c r="V238" s="100" t="str">
        <f t="shared" si="82"/>
        <v/>
      </c>
      <c r="W238" s="100" t="str">
        <f t="shared" si="97"/>
        <v/>
      </c>
      <c r="X238" s="100" t="str">
        <f t="shared" si="83"/>
        <v/>
      </c>
      <c r="Y238" s="100" t="str">
        <f t="shared" si="84"/>
        <v/>
      </c>
      <c r="Z238" s="100" t="str">
        <f>IF(LEN(P238)&gt;0, DATA_ANALYSIS!E$20*P238+DATA_ANALYSIS!R$20, "")</f>
        <v/>
      </c>
      <c r="AA238" s="100" t="str">
        <f t="shared" si="85"/>
        <v/>
      </c>
      <c r="AB238" s="100" t="str">
        <f t="shared" si="86"/>
        <v/>
      </c>
      <c r="AC238" s="106" t="str">
        <f t="shared" si="87"/>
        <v/>
      </c>
    </row>
    <row r="239" spans="2:29" x14ac:dyDescent="0.2">
      <c r="B239" s="26"/>
      <c r="C239" s="101">
        <f t="shared" si="88"/>
        <v>0</v>
      </c>
      <c r="D239" s="105"/>
      <c r="E239" s="35"/>
      <c r="F239" s="32" t="str">
        <f t="shared" si="89"/>
        <v>N</v>
      </c>
      <c r="G239" s="32" t="str">
        <f t="shared" si="90"/>
        <v>N</v>
      </c>
      <c r="H239" s="32" t="str">
        <f t="shared" si="98"/>
        <v/>
      </c>
      <c r="I239" s="32" t="str">
        <f t="shared" si="78"/>
        <v/>
      </c>
      <c r="J239" s="32" t="str">
        <f t="shared" si="79"/>
        <v/>
      </c>
      <c r="K239" s="32" t="str">
        <f t="shared" si="91"/>
        <v/>
      </c>
      <c r="L239" s="32" t="str">
        <f t="shared" si="92"/>
        <v/>
      </c>
      <c r="M239" s="32" t="str">
        <f t="shared" si="80"/>
        <v/>
      </c>
      <c r="N239" s="32" t="str">
        <f t="shared" si="81"/>
        <v/>
      </c>
      <c r="O239" s="35" t="s">
        <v>51</v>
      </c>
      <c r="P239" s="32"/>
      <c r="Q239" s="32"/>
      <c r="R239" s="100" t="str">
        <f t="shared" si="93"/>
        <v/>
      </c>
      <c r="S239" s="100" t="str">
        <f t="shared" si="94"/>
        <v/>
      </c>
      <c r="T239" s="100" t="str">
        <f t="shared" si="95"/>
        <v/>
      </c>
      <c r="U239" s="100" t="str">
        <f t="shared" si="96"/>
        <v/>
      </c>
      <c r="V239" s="100" t="str">
        <f t="shared" si="82"/>
        <v/>
      </c>
      <c r="W239" s="100" t="str">
        <f t="shared" si="97"/>
        <v/>
      </c>
      <c r="X239" s="100" t="str">
        <f t="shared" si="83"/>
        <v/>
      </c>
      <c r="Y239" s="100" t="str">
        <f t="shared" si="84"/>
        <v/>
      </c>
      <c r="Z239" s="100" t="str">
        <f>IF(LEN(P239)&gt;0, DATA_ANALYSIS!E$20*P239+DATA_ANALYSIS!R$20, "")</f>
        <v/>
      </c>
      <c r="AA239" s="100" t="str">
        <f t="shared" si="85"/>
        <v/>
      </c>
      <c r="AB239" s="100" t="str">
        <f t="shared" si="86"/>
        <v/>
      </c>
      <c r="AC239" s="106" t="str">
        <f t="shared" si="87"/>
        <v/>
      </c>
    </row>
    <row r="240" spans="2:29" x14ac:dyDescent="0.2">
      <c r="B240" s="26"/>
      <c r="C240" s="101">
        <f t="shared" si="88"/>
        <v>0</v>
      </c>
      <c r="D240" s="105"/>
      <c r="E240" s="35"/>
      <c r="F240" s="32" t="str">
        <f t="shared" si="89"/>
        <v>N</v>
      </c>
      <c r="G240" s="32" t="str">
        <f t="shared" si="90"/>
        <v>N</v>
      </c>
      <c r="H240" s="32" t="str">
        <f t="shared" si="98"/>
        <v/>
      </c>
      <c r="I240" s="32" t="str">
        <f t="shared" si="78"/>
        <v/>
      </c>
      <c r="J240" s="32" t="str">
        <f t="shared" si="79"/>
        <v/>
      </c>
      <c r="K240" s="32" t="str">
        <f t="shared" si="91"/>
        <v/>
      </c>
      <c r="L240" s="32" t="str">
        <f t="shared" si="92"/>
        <v/>
      </c>
      <c r="M240" s="32" t="str">
        <f t="shared" si="80"/>
        <v/>
      </c>
      <c r="N240" s="32" t="str">
        <f t="shared" si="81"/>
        <v/>
      </c>
      <c r="O240" s="35" t="s">
        <v>51</v>
      </c>
      <c r="P240" s="32"/>
      <c r="Q240" s="32"/>
      <c r="R240" s="100" t="str">
        <f t="shared" si="93"/>
        <v/>
      </c>
      <c r="S240" s="100" t="str">
        <f t="shared" si="94"/>
        <v/>
      </c>
      <c r="T240" s="100" t="str">
        <f t="shared" si="95"/>
        <v/>
      </c>
      <c r="U240" s="100" t="str">
        <f t="shared" si="96"/>
        <v/>
      </c>
      <c r="V240" s="100" t="str">
        <f t="shared" si="82"/>
        <v/>
      </c>
      <c r="W240" s="100" t="str">
        <f t="shared" si="97"/>
        <v/>
      </c>
      <c r="X240" s="100" t="str">
        <f t="shared" si="83"/>
        <v/>
      </c>
      <c r="Y240" s="100" t="str">
        <f t="shared" si="84"/>
        <v/>
      </c>
      <c r="Z240" s="100" t="str">
        <f>IF(LEN(P240)&gt;0, DATA_ANALYSIS!E$20*P240+DATA_ANALYSIS!R$20, "")</f>
        <v/>
      </c>
      <c r="AA240" s="100" t="str">
        <f t="shared" si="85"/>
        <v/>
      </c>
      <c r="AB240" s="100" t="str">
        <f t="shared" si="86"/>
        <v/>
      </c>
      <c r="AC240" s="106" t="str">
        <f t="shared" si="87"/>
        <v/>
      </c>
    </row>
    <row r="241" spans="2:29" x14ac:dyDescent="0.2">
      <c r="B241" s="26"/>
      <c r="C241" s="101">
        <f t="shared" si="88"/>
        <v>0</v>
      </c>
      <c r="D241" s="105"/>
      <c r="E241" s="35"/>
      <c r="F241" s="32" t="str">
        <f t="shared" si="89"/>
        <v>N</v>
      </c>
      <c r="G241" s="32" t="str">
        <f t="shared" si="90"/>
        <v>N</v>
      </c>
      <c r="H241" s="32" t="str">
        <f t="shared" si="98"/>
        <v/>
      </c>
      <c r="I241" s="32" t="str">
        <f t="shared" si="78"/>
        <v/>
      </c>
      <c r="J241" s="32" t="str">
        <f t="shared" si="79"/>
        <v/>
      </c>
      <c r="K241" s="32" t="str">
        <f t="shared" si="91"/>
        <v/>
      </c>
      <c r="L241" s="32" t="str">
        <f t="shared" si="92"/>
        <v/>
      </c>
      <c r="M241" s="32" t="str">
        <f t="shared" si="80"/>
        <v/>
      </c>
      <c r="N241" s="32" t="str">
        <f t="shared" si="81"/>
        <v/>
      </c>
      <c r="O241" s="35" t="s">
        <v>51</v>
      </c>
      <c r="P241" s="32"/>
      <c r="Q241" s="32"/>
      <c r="R241" s="100" t="str">
        <f t="shared" si="93"/>
        <v/>
      </c>
      <c r="S241" s="100" t="str">
        <f t="shared" si="94"/>
        <v/>
      </c>
      <c r="T241" s="100" t="str">
        <f t="shared" si="95"/>
        <v/>
      </c>
      <c r="U241" s="100" t="str">
        <f t="shared" si="96"/>
        <v/>
      </c>
      <c r="V241" s="100" t="str">
        <f t="shared" si="82"/>
        <v/>
      </c>
      <c r="W241" s="100" t="str">
        <f t="shared" si="97"/>
        <v/>
      </c>
      <c r="X241" s="100" t="str">
        <f t="shared" si="83"/>
        <v/>
      </c>
      <c r="Y241" s="100" t="str">
        <f t="shared" si="84"/>
        <v/>
      </c>
      <c r="Z241" s="100" t="str">
        <f>IF(LEN(P241)&gt;0, DATA_ANALYSIS!E$20*P241+DATA_ANALYSIS!R$20, "")</f>
        <v/>
      </c>
      <c r="AA241" s="100" t="str">
        <f t="shared" si="85"/>
        <v/>
      </c>
      <c r="AB241" s="100" t="str">
        <f t="shared" si="86"/>
        <v/>
      </c>
      <c r="AC241" s="106" t="str">
        <f t="shared" si="87"/>
        <v/>
      </c>
    </row>
    <row r="242" spans="2:29" x14ac:dyDescent="0.2">
      <c r="B242" s="26"/>
      <c r="C242" s="101">
        <f t="shared" si="88"/>
        <v>0</v>
      </c>
      <c r="D242" s="105"/>
      <c r="E242" s="35"/>
      <c r="F242" s="32" t="str">
        <f t="shared" si="89"/>
        <v>N</v>
      </c>
      <c r="G242" s="32" t="str">
        <f t="shared" si="90"/>
        <v>N</v>
      </c>
      <c r="H242" s="32" t="str">
        <f t="shared" si="98"/>
        <v/>
      </c>
      <c r="I242" s="32" t="str">
        <f t="shared" si="78"/>
        <v/>
      </c>
      <c r="J242" s="32" t="str">
        <f t="shared" si="79"/>
        <v/>
      </c>
      <c r="K242" s="32" t="str">
        <f t="shared" si="91"/>
        <v/>
      </c>
      <c r="L242" s="32" t="str">
        <f t="shared" si="92"/>
        <v/>
      </c>
      <c r="M242" s="32" t="str">
        <f t="shared" si="80"/>
        <v/>
      </c>
      <c r="N242" s="32" t="str">
        <f t="shared" si="81"/>
        <v/>
      </c>
      <c r="O242" s="35" t="s">
        <v>51</v>
      </c>
      <c r="P242" s="32"/>
      <c r="Q242" s="32"/>
      <c r="R242" s="100" t="str">
        <f t="shared" si="93"/>
        <v/>
      </c>
      <c r="S242" s="100" t="str">
        <f t="shared" si="94"/>
        <v/>
      </c>
      <c r="T242" s="100" t="str">
        <f t="shared" si="95"/>
        <v/>
      </c>
      <c r="U242" s="100" t="str">
        <f t="shared" si="96"/>
        <v/>
      </c>
      <c r="V242" s="100" t="str">
        <f t="shared" si="82"/>
        <v/>
      </c>
      <c r="W242" s="100" t="str">
        <f t="shared" si="97"/>
        <v/>
      </c>
      <c r="X242" s="100" t="str">
        <f t="shared" si="83"/>
        <v/>
      </c>
      <c r="Y242" s="100" t="str">
        <f t="shared" si="84"/>
        <v/>
      </c>
      <c r="Z242" s="100" t="str">
        <f>IF(LEN(P242)&gt;0, DATA_ANALYSIS!E$20*P242+DATA_ANALYSIS!R$20, "")</f>
        <v/>
      </c>
      <c r="AA242" s="100" t="str">
        <f t="shared" si="85"/>
        <v/>
      </c>
      <c r="AB242" s="100" t="str">
        <f t="shared" si="86"/>
        <v/>
      </c>
      <c r="AC242" s="106" t="str">
        <f t="shared" si="87"/>
        <v/>
      </c>
    </row>
    <row r="243" spans="2:29" x14ac:dyDescent="0.2">
      <c r="B243" s="26"/>
      <c r="C243" s="101">
        <f t="shared" si="88"/>
        <v>0</v>
      </c>
      <c r="D243" s="105"/>
      <c r="E243" s="35"/>
      <c r="F243" s="32" t="str">
        <f t="shared" si="89"/>
        <v>N</v>
      </c>
      <c r="G243" s="32" t="str">
        <f t="shared" si="90"/>
        <v>N</v>
      </c>
      <c r="H243" s="32" t="str">
        <f t="shared" si="98"/>
        <v/>
      </c>
      <c r="I243" s="32" t="str">
        <f t="shared" si="78"/>
        <v/>
      </c>
      <c r="J243" s="32" t="str">
        <f t="shared" si="79"/>
        <v/>
      </c>
      <c r="K243" s="32" t="str">
        <f t="shared" si="91"/>
        <v/>
      </c>
      <c r="L243" s="32" t="str">
        <f t="shared" si="92"/>
        <v/>
      </c>
      <c r="M243" s="32" t="str">
        <f t="shared" si="80"/>
        <v/>
      </c>
      <c r="N243" s="32" t="str">
        <f t="shared" si="81"/>
        <v/>
      </c>
      <c r="O243" s="35" t="s">
        <v>51</v>
      </c>
      <c r="P243" s="32"/>
      <c r="Q243" s="32"/>
      <c r="R243" s="100" t="str">
        <f t="shared" si="93"/>
        <v/>
      </c>
      <c r="S243" s="100" t="str">
        <f t="shared" si="94"/>
        <v/>
      </c>
      <c r="T243" s="100" t="str">
        <f t="shared" si="95"/>
        <v/>
      </c>
      <c r="U243" s="100" t="str">
        <f t="shared" si="96"/>
        <v/>
      </c>
      <c r="V243" s="100" t="str">
        <f t="shared" si="82"/>
        <v/>
      </c>
      <c r="W243" s="100" t="str">
        <f t="shared" si="97"/>
        <v/>
      </c>
      <c r="X243" s="100" t="str">
        <f t="shared" si="83"/>
        <v/>
      </c>
      <c r="Y243" s="100" t="str">
        <f t="shared" si="84"/>
        <v/>
      </c>
      <c r="Z243" s="100" t="str">
        <f>IF(LEN(P243)&gt;0, DATA_ANALYSIS!E$20*P243+DATA_ANALYSIS!R$20, "")</f>
        <v/>
      </c>
      <c r="AA243" s="100" t="str">
        <f t="shared" si="85"/>
        <v/>
      </c>
      <c r="AB243" s="100" t="str">
        <f t="shared" si="86"/>
        <v/>
      </c>
      <c r="AC243" s="106" t="str">
        <f t="shared" si="87"/>
        <v/>
      </c>
    </row>
    <row r="244" spans="2:29" x14ac:dyDescent="0.2">
      <c r="B244" s="26"/>
      <c r="C244" s="101">
        <f t="shared" si="88"/>
        <v>0</v>
      </c>
      <c r="D244" s="105"/>
      <c r="E244" s="35"/>
      <c r="F244" s="32" t="str">
        <f t="shared" si="89"/>
        <v>N</v>
      </c>
      <c r="G244" s="32" t="str">
        <f t="shared" si="90"/>
        <v>N</v>
      </c>
      <c r="H244" s="32" t="str">
        <f t="shared" si="98"/>
        <v/>
      </c>
      <c r="I244" s="32" t="str">
        <f t="shared" si="78"/>
        <v/>
      </c>
      <c r="J244" s="32" t="str">
        <f t="shared" si="79"/>
        <v/>
      </c>
      <c r="K244" s="32" t="str">
        <f t="shared" si="91"/>
        <v/>
      </c>
      <c r="L244" s="32" t="str">
        <f t="shared" si="92"/>
        <v/>
      </c>
      <c r="M244" s="32" t="str">
        <f t="shared" si="80"/>
        <v/>
      </c>
      <c r="N244" s="32" t="str">
        <f t="shared" si="81"/>
        <v/>
      </c>
      <c r="O244" s="35" t="s">
        <v>51</v>
      </c>
      <c r="P244" s="32"/>
      <c r="Q244" s="32"/>
      <c r="R244" s="100" t="str">
        <f t="shared" si="93"/>
        <v/>
      </c>
      <c r="S244" s="100" t="str">
        <f t="shared" si="94"/>
        <v/>
      </c>
      <c r="T244" s="100" t="str">
        <f t="shared" si="95"/>
        <v/>
      </c>
      <c r="U244" s="100" t="str">
        <f t="shared" si="96"/>
        <v/>
      </c>
      <c r="V244" s="100" t="str">
        <f t="shared" si="82"/>
        <v/>
      </c>
      <c r="W244" s="100" t="str">
        <f t="shared" si="97"/>
        <v/>
      </c>
      <c r="X244" s="100" t="str">
        <f t="shared" si="83"/>
        <v/>
      </c>
      <c r="Y244" s="100" t="str">
        <f t="shared" si="84"/>
        <v/>
      </c>
      <c r="Z244" s="100" t="str">
        <f>IF(LEN(P244)&gt;0, DATA_ANALYSIS!E$20*P244+DATA_ANALYSIS!R$20, "")</f>
        <v/>
      </c>
      <c r="AA244" s="100" t="str">
        <f t="shared" si="85"/>
        <v/>
      </c>
      <c r="AB244" s="100" t="str">
        <f t="shared" si="86"/>
        <v/>
      </c>
      <c r="AC244" s="106" t="str">
        <f t="shared" si="87"/>
        <v/>
      </c>
    </row>
    <row r="245" spans="2:29" x14ac:dyDescent="0.2">
      <c r="B245" s="26"/>
      <c r="C245" s="101">
        <f t="shared" si="88"/>
        <v>0</v>
      </c>
      <c r="D245" s="105"/>
      <c r="E245" s="35"/>
      <c r="F245" s="32" t="str">
        <f t="shared" si="89"/>
        <v>N</v>
      </c>
      <c r="G245" s="32" t="str">
        <f t="shared" si="90"/>
        <v>N</v>
      </c>
      <c r="H245" s="32" t="str">
        <f t="shared" si="98"/>
        <v/>
      </c>
      <c r="I245" s="32" t="str">
        <f t="shared" si="78"/>
        <v/>
      </c>
      <c r="J245" s="32" t="str">
        <f t="shared" si="79"/>
        <v/>
      </c>
      <c r="K245" s="32" t="str">
        <f t="shared" si="91"/>
        <v/>
      </c>
      <c r="L245" s="32" t="str">
        <f t="shared" si="92"/>
        <v/>
      </c>
      <c r="M245" s="32" t="str">
        <f t="shared" si="80"/>
        <v/>
      </c>
      <c r="N245" s="32" t="str">
        <f t="shared" si="81"/>
        <v/>
      </c>
      <c r="O245" s="35" t="s">
        <v>51</v>
      </c>
      <c r="P245" s="32"/>
      <c r="Q245" s="32"/>
      <c r="R245" s="100" t="str">
        <f t="shared" si="93"/>
        <v/>
      </c>
      <c r="S245" s="100" t="str">
        <f t="shared" si="94"/>
        <v/>
      </c>
      <c r="T245" s="100" t="str">
        <f t="shared" si="95"/>
        <v/>
      </c>
      <c r="U245" s="100" t="str">
        <f t="shared" si="96"/>
        <v/>
      </c>
      <c r="V245" s="100" t="str">
        <f t="shared" si="82"/>
        <v/>
      </c>
      <c r="W245" s="100" t="str">
        <f t="shared" si="97"/>
        <v/>
      </c>
      <c r="X245" s="100" t="str">
        <f t="shared" si="83"/>
        <v/>
      </c>
      <c r="Y245" s="100" t="str">
        <f t="shared" si="84"/>
        <v/>
      </c>
      <c r="Z245" s="100" t="str">
        <f>IF(LEN(P245)&gt;0, DATA_ANALYSIS!E$20*P245+DATA_ANALYSIS!R$20, "")</f>
        <v/>
      </c>
      <c r="AA245" s="100" t="str">
        <f t="shared" si="85"/>
        <v/>
      </c>
      <c r="AB245" s="100" t="str">
        <f t="shared" si="86"/>
        <v/>
      </c>
      <c r="AC245" s="106" t="str">
        <f t="shared" si="87"/>
        <v/>
      </c>
    </row>
    <row r="246" spans="2:29" x14ac:dyDescent="0.2">
      <c r="B246" s="26"/>
      <c r="C246" s="101">
        <f t="shared" si="88"/>
        <v>0</v>
      </c>
      <c r="D246" s="105"/>
      <c r="E246" s="35"/>
      <c r="F246" s="32" t="str">
        <f t="shared" si="89"/>
        <v>N</v>
      </c>
      <c r="G246" s="32" t="str">
        <f t="shared" si="90"/>
        <v>N</v>
      </c>
      <c r="H246" s="32" t="str">
        <f t="shared" si="98"/>
        <v/>
      </c>
      <c r="I246" s="32" t="str">
        <f t="shared" si="78"/>
        <v/>
      </c>
      <c r="J246" s="32" t="str">
        <f t="shared" si="79"/>
        <v/>
      </c>
      <c r="K246" s="32" t="str">
        <f t="shared" si="91"/>
        <v/>
      </c>
      <c r="L246" s="32" t="str">
        <f t="shared" si="92"/>
        <v/>
      </c>
      <c r="M246" s="32" t="str">
        <f t="shared" si="80"/>
        <v/>
      </c>
      <c r="N246" s="32" t="str">
        <f t="shared" si="81"/>
        <v/>
      </c>
      <c r="O246" s="35" t="s">
        <v>51</v>
      </c>
      <c r="P246" s="32"/>
      <c r="Q246" s="32"/>
      <c r="R246" s="100" t="str">
        <f t="shared" si="93"/>
        <v/>
      </c>
      <c r="S246" s="100" t="str">
        <f t="shared" si="94"/>
        <v/>
      </c>
      <c r="T246" s="100" t="str">
        <f t="shared" si="95"/>
        <v/>
      </c>
      <c r="U246" s="100" t="str">
        <f t="shared" si="96"/>
        <v/>
      </c>
      <c r="V246" s="100" t="str">
        <f t="shared" si="82"/>
        <v/>
      </c>
      <c r="W246" s="100" t="str">
        <f t="shared" si="97"/>
        <v/>
      </c>
      <c r="X246" s="100" t="str">
        <f t="shared" si="83"/>
        <v/>
      </c>
      <c r="Y246" s="100" t="str">
        <f t="shared" si="84"/>
        <v/>
      </c>
      <c r="Z246" s="100" t="str">
        <f>IF(LEN(P246)&gt;0, DATA_ANALYSIS!E$20*P246+DATA_ANALYSIS!R$20, "")</f>
        <v/>
      </c>
      <c r="AA246" s="100" t="str">
        <f t="shared" si="85"/>
        <v/>
      </c>
      <c r="AB246" s="100" t="str">
        <f t="shared" si="86"/>
        <v/>
      </c>
      <c r="AC246" s="106" t="str">
        <f t="shared" si="87"/>
        <v/>
      </c>
    </row>
    <row r="247" spans="2:29" x14ac:dyDescent="0.2">
      <c r="B247" s="26"/>
      <c r="C247" s="101">
        <f t="shared" si="88"/>
        <v>0</v>
      </c>
      <c r="D247" s="105"/>
      <c r="E247" s="35"/>
      <c r="F247" s="32" t="str">
        <f t="shared" si="89"/>
        <v>N</v>
      </c>
      <c r="G247" s="32" t="str">
        <f t="shared" si="90"/>
        <v>N</v>
      </c>
      <c r="H247" s="32" t="str">
        <f t="shared" si="98"/>
        <v/>
      </c>
      <c r="I247" s="32" t="str">
        <f t="shared" si="78"/>
        <v/>
      </c>
      <c r="J247" s="32" t="str">
        <f t="shared" si="79"/>
        <v/>
      </c>
      <c r="K247" s="32" t="str">
        <f t="shared" si="91"/>
        <v/>
      </c>
      <c r="L247" s="32" t="str">
        <f t="shared" si="92"/>
        <v/>
      </c>
      <c r="M247" s="32" t="str">
        <f t="shared" si="80"/>
        <v/>
      </c>
      <c r="N247" s="32" t="str">
        <f t="shared" si="81"/>
        <v/>
      </c>
      <c r="O247" s="35" t="s">
        <v>51</v>
      </c>
      <c r="P247" s="32"/>
      <c r="Q247" s="32"/>
      <c r="R247" s="100" t="str">
        <f t="shared" si="93"/>
        <v/>
      </c>
      <c r="S247" s="100" t="str">
        <f t="shared" si="94"/>
        <v/>
      </c>
      <c r="T247" s="100" t="str">
        <f t="shared" si="95"/>
        <v/>
      </c>
      <c r="U247" s="100" t="str">
        <f t="shared" si="96"/>
        <v/>
      </c>
      <c r="V247" s="100" t="str">
        <f t="shared" si="82"/>
        <v/>
      </c>
      <c r="W247" s="100" t="str">
        <f t="shared" si="97"/>
        <v/>
      </c>
      <c r="X247" s="100" t="str">
        <f t="shared" si="83"/>
        <v/>
      </c>
      <c r="Y247" s="100" t="str">
        <f t="shared" si="84"/>
        <v/>
      </c>
      <c r="Z247" s="100" t="str">
        <f>IF(LEN(P247)&gt;0, DATA_ANALYSIS!E$20*P247+DATA_ANALYSIS!R$20, "")</f>
        <v/>
      </c>
      <c r="AA247" s="100" t="str">
        <f t="shared" si="85"/>
        <v/>
      </c>
      <c r="AB247" s="100" t="str">
        <f t="shared" si="86"/>
        <v/>
      </c>
      <c r="AC247" s="106" t="str">
        <f t="shared" si="87"/>
        <v/>
      </c>
    </row>
    <row r="248" spans="2:29" x14ac:dyDescent="0.2">
      <c r="B248" s="26"/>
      <c r="C248" s="101">
        <f t="shared" si="88"/>
        <v>0</v>
      </c>
      <c r="D248" s="105"/>
      <c r="E248" s="35"/>
      <c r="F248" s="32" t="str">
        <f t="shared" si="89"/>
        <v>N</v>
      </c>
      <c r="G248" s="32" t="str">
        <f t="shared" si="90"/>
        <v>N</v>
      </c>
      <c r="H248" s="32" t="str">
        <f t="shared" si="98"/>
        <v/>
      </c>
      <c r="I248" s="32" t="str">
        <f t="shared" si="78"/>
        <v/>
      </c>
      <c r="J248" s="32" t="str">
        <f t="shared" si="79"/>
        <v/>
      </c>
      <c r="K248" s="32" t="str">
        <f t="shared" si="91"/>
        <v/>
      </c>
      <c r="L248" s="32" t="str">
        <f t="shared" si="92"/>
        <v/>
      </c>
      <c r="M248" s="32" t="str">
        <f t="shared" si="80"/>
        <v/>
      </c>
      <c r="N248" s="32" t="str">
        <f t="shared" si="81"/>
        <v/>
      </c>
      <c r="O248" s="35" t="s">
        <v>51</v>
      </c>
      <c r="P248" s="32"/>
      <c r="Q248" s="32"/>
      <c r="R248" s="100" t="str">
        <f t="shared" si="93"/>
        <v/>
      </c>
      <c r="S248" s="100" t="str">
        <f t="shared" si="94"/>
        <v/>
      </c>
      <c r="T248" s="100" t="str">
        <f t="shared" si="95"/>
        <v/>
      </c>
      <c r="U248" s="100" t="str">
        <f t="shared" si="96"/>
        <v/>
      </c>
      <c r="V248" s="100" t="str">
        <f t="shared" si="82"/>
        <v/>
      </c>
      <c r="W248" s="100" t="str">
        <f t="shared" si="97"/>
        <v/>
      </c>
      <c r="X248" s="100" t="str">
        <f t="shared" si="83"/>
        <v/>
      </c>
      <c r="Y248" s="100" t="str">
        <f t="shared" si="84"/>
        <v/>
      </c>
      <c r="Z248" s="100" t="str">
        <f>IF(LEN(P248)&gt;0, DATA_ANALYSIS!E$20*P248+DATA_ANALYSIS!R$20, "")</f>
        <v/>
      </c>
      <c r="AA248" s="100" t="str">
        <f t="shared" si="85"/>
        <v/>
      </c>
      <c r="AB248" s="100" t="str">
        <f t="shared" si="86"/>
        <v/>
      </c>
      <c r="AC248" s="106" t="str">
        <f t="shared" si="87"/>
        <v/>
      </c>
    </row>
    <row r="249" spans="2:29" x14ac:dyDescent="0.2">
      <c r="B249" s="26"/>
      <c r="C249" s="101">
        <f t="shared" si="88"/>
        <v>0</v>
      </c>
      <c r="D249" s="105"/>
      <c r="E249" s="35"/>
      <c r="F249" s="32" t="str">
        <f t="shared" si="89"/>
        <v>N</v>
      </c>
      <c r="G249" s="32" t="str">
        <f t="shared" si="90"/>
        <v>N</v>
      </c>
      <c r="H249" s="32" t="str">
        <f t="shared" si="98"/>
        <v/>
      </c>
      <c r="I249" s="32" t="str">
        <f t="shared" si="78"/>
        <v/>
      </c>
      <c r="J249" s="32" t="str">
        <f t="shared" si="79"/>
        <v/>
      </c>
      <c r="K249" s="32" t="str">
        <f t="shared" si="91"/>
        <v/>
      </c>
      <c r="L249" s="32" t="str">
        <f t="shared" si="92"/>
        <v/>
      </c>
      <c r="M249" s="32" t="str">
        <f t="shared" si="80"/>
        <v/>
      </c>
      <c r="N249" s="32" t="str">
        <f t="shared" si="81"/>
        <v/>
      </c>
      <c r="O249" s="35" t="s">
        <v>51</v>
      </c>
      <c r="P249" s="32"/>
      <c r="Q249" s="32"/>
      <c r="R249" s="100" t="str">
        <f t="shared" si="93"/>
        <v/>
      </c>
      <c r="S249" s="100" t="str">
        <f t="shared" si="94"/>
        <v/>
      </c>
      <c r="T249" s="100" t="str">
        <f t="shared" si="95"/>
        <v/>
      </c>
      <c r="U249" s="100" t="str">
        <f t="shared" si="96"/>
        <v/>
      </c>
      <c r="V249" s="100" t="str">
        <f t="shared" si="82"/>
        <v/>
      </c>
      <c r="W249" s="100" t="str">
        <f t="shared" si="97"/>
        <v/>
      </c>
      <c r="X249" s="100" t="str">
        <f t="shared" si="83"/>
        <v/>
      </c>
      <c r="Y249" s="100" t="str">
        <f t="shared" si="84"/>
        <v/>
      </c>
      <c r="Z249" s="100" t="str">
        <f>IF(LEN(P249)&gt;0, DATA_ANALYSIS!E$20*P249+DATA_ANALYSIS!R$20, "")</f>
        <v/>
      </c>
      <c r="AA249" s="100" t="str">
        <f t="shared" si="85"/>
        <v/>
      </c>
      <c r="AB249" s="100" t="str">
        <f t="shared" si="86"/>
        <v/>
      </c>
      <c r="AC249" s="106" t="str">
        <f t="shared" si="87"/>
        <v/>
      </c>
    </row>
    <row r="250" spans="2:29" x14ac:dyDescent="0.2">
      <c r="B250" s="26"/>
      <c r="C250" s="101">
        <f t="shared" si="88"/>
        <v>0</v>
      </c>
      <c r="D250" s="105"/>
      <c r="E250" s="35"/>
      <c r="F250" s="32" t="str">
        <f t="shared" si="89"/>
        <v>N</v>
      </c>
      <c r="G250" s="32" t="str">
        <f t="shared" si="90"/>
        <v>N</v>
      </c>
      <c r="H250" s="32" t="str">
        <f t="shared" si="98"/>
        <v/>
      </c>
      <c r="I250" s="32" t="str">
        <f t="shared" si="78"/>
        <v/>
      </c>
      <c r="J250" s="32" t="str">
        <f t="shared" si="79"/>
        <v/>
      </c>
      <c r="K250" s="32" t="str">
        <f t="shared" si="91"/>
        <v/>
      </c>
      <c r="L250" s="32" t="str">
        <f t="shared" si="92"/>
        <v/>
      </c>
      <c r="M250" s="32" t="str">
        <f t="shared" si="80"/>
        <v/>
      </c>
      <c r="N250" s="32" t="str">
        <f t="shared" si="81"/>
        <v/>
      </c>
      <c r="O250" s="35" t="s">
        <v>51</v>
      </c>
      <c r="P250" s="32"/>
      <c r="Q250" s="32"/>
      <c r="R250" s="100" t="str">
        <f t="shared" si="93"/>
        <v/>
      </c>
      <c r="S250" s="100" t="str">
        <f t="shared" si="94"/>
        <v/>
      </c>
      <c r="T250" s="100" t="str">
        <f t="shared" si="95"/>
        <v/>
      </c>
      <c r="U250" s="100" t="str">
        <f t="shared" si="96"/>
        <v/>
      </c>
      <c r="V250" s="100" t="str">
        <f t="shared" si="82"/>
        <v/>
      </c>
      <c r="W250" s="100" t="str">
        <f t="shared" si="97"/>
        <v/>
      </c>
      <c r="X250" s="100" t="str">
        <f t="shared" si="83"/>
        <v/>
      </c>
      <c r="Y250" s="100" t="str">
        <f t="shared" si="84"/>
        <v/>
      </c>
      <c r="Z250" s="100" t="str">
        <f>IF(LEN(P250)&gt;0, DATA_ANALYSIS!E$20*P250+DATA_ANALYSIS!R$20, "")</f>
        <v/>
      </c>
      <c r="AA250" s="100" t="str">
        <f t="shared" si="85"/>
        <v/>
      </c>
      <c r="AB250" s="100" t="str">
        <f t="shared" si="86"/>
        <v/>
      </c>
      <c r="AC250" s="106" t="str">
        <f t="shared" si="87"/>
        <v/>
      </c>
    </row>
    <row r="251" spans="2:29" x14ac:dyDescent="0.2">
      <c r="B251" s="26"/>
      <c r="C251" s="101">
        <f t="shared" si="88"/>
        <v>0</v>
      </c>
      <c r="D251" s="105"/>
      <c r="E251" s="35"/>
      <c r="F251" s="32" t="str">
        <f t="shared" si="89"/>
        <v>N</v>
      </c>
      <c r="G251" s="32" t="str">
        <f t="shared" si="90"/>
        <v>N</v>
      </c>
      <c r="H251" s="32" t="str">
        <f t="shared" si="98"/>
        <v/>
      </c>
      <c r="I251" s="32" t="str">
        <f t="shared" si="78"/>
        <v/>
      </c>
      <c r="J251" s="32" t="str">
        <f t="shared" si="79"/>
        <v/>
      </c>
      <c r="K251" s="32" t="str">
        <f t="shared" si="91"/>
        <v/>
      </c>
      <c r="L251" s="32" t="str">
        <f t="shared" si="92"/>
        <v/>
      </c>
      <c r="M251" s="32" t="str">
        <f t="shared" si="80"/>
        <v/>
      </c>
      <c r="N251" s="32" t="str">
        <f t="shared" si="81"/>
        <v/>
      </c>
      <c r="O251" s="35" t="s">
        <v>51</v>
      </c>
      <c r="P251" s="32"/>
      <c r="Q251" s="32"/>
      <c r="R251" s="100" t="str">
        <f t="shared" si="93"/>
        <v/>
      </c>
      <c r="S251" s="100" t="str">
        <f t="shared" si="94"/>
        <v/>
      </c>
      <c r="T251" s="100" t="str">
        <f t="shared" si="95"/>
        <v/>
      </c>
      <c r="U251" s="100" t="str">
        <f t="shared" si="96"/>
        <v/>
      </c>
      <c r="V251" s="100" t="str">
        <f t="shared" si="82"/>
        <v/>
      </c>
      <c r="W251" s="100" t="str">
        <f t="shared" si="97"/>
        <v/>
      </c>
      <c r="X251" s="100" t="str">
        <f t="shared" si="83"/>
        <v/>
      </c>
      <c r="Y251" s="100" t="str">
        <f t="shared" si="84"/>
        <v/>
      </c>
      <c r="Z251" s="100" t="str">
        <f>IF(LEN(P251)&gt;0, DATA_ANALYSIS!E$20*P251+DATA_ANALYSIS!R$20, "")</f>
        <v/>
      </c>
      <c r="AA251" s="100" t="str">
        <f t="shared" si="85"/>
        <v/>
      </c>
      <c r="AB251" s="100" t="str">
        <f t="shared" si="86"/>
        <v/>
      </c>
      <c r="AC251" s="106" t="str">
        <f t="shared" si="87"/>
        <v/>
      </c>
    </row>
    <row r="252" spans="2:29" x14ac:dyDescent="0.2">
      <c r="B252" s="26"/>
      <c r="C252" s="101">
        <f t="shared" si="88"/>
        <v>0</v>
      </c>
      <c r="D252" s="105"/>
      <c r="E252" s="35"/>
      <c r="F252" s="32" t="str">
        <f t="shared" si="89"/>
        <v>N</v>
      </c>
      <c r="G252" s="32" t="str">
        <f t="shared" si="90"/>
        <v>N</v>
      </c>
      <c r="H252" s="32" t="str">
        <f t="shared" si="98"/>
        <v/>
      </c>
      <c r="I252" s="32" t="str">
        <f t="shared" si="78"/>
        <v/>
      </c>
      <c r="J252" s="32" t="str">
        <f t="shared" si="79"/>
        <v/>
      </c>
      <c r="K252" s="32" t="str">
        <f t="shared" si="91"/>
        <v/>
      </c>
      <c r="L252" s="32" t="str">
        <f t="shared" si="92"/>
        <v/>
      </c>
      <c r="M252" s="32" t="str">
        <f t="shared" si="80"/>
        <v/>
      </c>
      <c r="N252" s="32" t="str">
        <f t="shared" si="81"/>
        <v/>
      </c>
      <c r="O252" s="35" t="s">
        <v>51</v>
      </c>
      <c r="P252" s="32"/>
      <c r="Q252" s="32"/>
      <c r="R252" s="100" t="str">
        <f t="shared" si="93"/>
        <v/>
      </c>
      <c r="S252" s="100" t="str">
        <f t="shared" si="94"/>
        <v/>
      </c>
      <c r="T252" s="100" t="str">
        <f t="shared" si="95"/>
        <v/>
      </c>
      <c r="U252" s="100" t="str">
        <f t="shared" si="96"/>
        <v/>
      </c>
      <c r="V252" s="100" t="str">
        <f t="shared" si="82"/>
        <v/>
      </c>
      <c r="W252" s="100" t="str">
        <f t="shared" si="97"/>
        <v/>
      </c>
      <c r="X252" s="100" t="str">
        <f t="shared" si="83"/>
        <v/>
      </c>
      <c r="Y252" s="100" t="str">
        <f t="shared" si="84"/>
        <v/>
      </c>
      <c r="Z252" s="100" t="str">
        <f>IF(LEN(P252)&gt;0, DATA_ANALYSIS!E$20*P252+DATA_ANALYSIS!R$20, "")</f>
        <v/>
      </c>
      <c r="AA252" s="100" t="str">
        <f t="shared" si="85"/>
        <v/>
      </c>
      <c r="AB252" s="100" t="str">
        <f t="shared" si="86"/>
        <v/>
      </c>
      <c r="AC252" s="106" t="str">
        <f t="shared" si="87"/>
        <v/>
      </c>
    </row>
    <row r="253" spans="2:29" x14ac:dyDescent="0.2">
      <c r="B253" s="26"/>
      <c r="C253" s="101">
        <f t="shared" si="88"/>
        <v>0</v>
      </c>
      <c r="D253" s="105"/>
      <c r="E253" s="35"/>
      <c r="F253" s="32" t="str">
        <f t="shared" si="89"/>
        <v>N</v>
      </c>
      <c r="G253" s="32" t="str">
        <f t="shared" si="90"/>
        <v>N</v>
      </c>
      <c r="H253" s="32" t="str">
        <f t="shared" si="98"/>
        <v/>
      </c>
      <c r="I253" s="32" t="str">
        <f t="shared" si="78"/>
        <v/>
      </c>
      <c r="J253" s="32" t="str">
        <f t="shared" si="79"/>
        <v/>
      </c>
      <c r="K253" s="32" t="str">
        <f t="shared" si="91"/>
        <v/>
      </c>
      <c r="L253" s="32" t="str">
        <f t="shared" si="92"/>
        <v/>
      </c>
      <c r="M253" s="32" t="str">
        <f t="shared" si="80"/>
        <v/>
      </c>
      <c r="N253" s="32" t="str">
        <f t="shared" si="81"/>
        <v/>
      </c>
      <c r="O253" s="35" t="s">
        <v>51</v>
      </c>
      <c r="P253" s="32"/>
      <c r="Q253" s="32"/>
      <c r="R253" s="100" t="str">
        <f t="shared" si="93"/>
        <v/>
      </c>
      <c r="S253" s="100" t="str">
        <f t="shared" si="94"/>
        <v/>
      </c>
      <c r="T253" s="100" t="str">
        <f t="shared" si="95"/>
        <v/>
      </c>
      <c r="U253" s="100" t="str">
        <f t="shared" si="96"/>
        <v/>
      </c>
      <c r="V253" s="100" t="str">
        <f t="shared" si="82"/>
        <v/>
      </c>
      <c r="W253" s="100" t="str">
        <f t="shared" si="97"/>
        <v/>
      </c>
      <c r="X253" s="100" t="str">
        <f t="shared" si="83"/>
        <v/>
      </c>
      <c r="Y253" s="100" t="str">
        <f t="shared" si="84"/>
        <v/>
      </c>
      <c r="Z253" s="100" t="str">
        <f>IF(LEN(P253)&gt;0, DATA_ANALYSIS!E$20*P253+DATA_ANALYSIS!R$20, "")</f>
        <v/>
      </c>
      <c r="AA253" s="100" t="str">
        <f t="shared" si="85"/>
        <v/>
      </c>
      <c r="AB253" s="100" t="str">
        <f t="shared" si="86"/>
        <v/>
      </c>
      <c r="AC253" s="106" t="str">
        <f t="shared" si="87"/>
        <v/>
      </c>
    </row>
    <row r="254" spans="2:29" x14ac:dyDescent="0.2">
      <c r="B254" s="26"/>
      <c r="C254" s="101">
        <f t="shared" si="88"/>
        <v>0</v>
      </c>
      <c r="D254" s="105"/>
      <c r="E254" s="35"/>
      <c r="F254" s="32" t="str">
        <f t="shared" si="89"/>
        <v>N</v>
      </c>
      <c r="G254" s="32" t="str">
        <f t="shared" si="90"/>
        <v>N</v>
      </c>
      <c r="H254" s="32" t="str">
        <f t="shared" si="98"/>
        <v/>
      </c>
      <c r="I254" s="32" t="str">
        <f t="shared" si="78"/>
        <v/>
      </c>
      <c r="J254" s="32" t="str">
        <f t="shared" si="79"/>
        <v/>
      </c>
      <c r="K254" s="32" t="str">
        <f t="shared" si="91"/>
        <v/>
      </c>
      <c r="L254" s="32" t="str">
        <f t="shared" si="92"/>
        <v/>
      </c>
      <c r="M254" s="32" t="str">
        <f t="shared" si="80"/>
        <v/>
      </c>
      <c r="N254" s="32" t="str">
        <f t="shared" si="81"/>
        <v/>
      </c>
      <c r="O254" s="35" t="s">
        <v>51</v>
      </c>
      <c r="P254" s="32"/>
      <c r="Q254" s="32"/>
      <c r="R254" s="100" t="str">
        <f t="shared" si="93"/>
        <v/>
      </c>
      <c r="S254" s="100" t="str">
        <f t="shared" si="94"/>
        <v/>
      </c>
      <c r="T254" s="100" t="str">
        <f t="shared" si="95"/>
        <v/>
      </c>
      <c r="U254" s="100" t="str">
        <f t="shared" si="96"/>
        <v/>
      </c>
      <c r="V254" s="100" t="str">
        <f t="shared" si="82"/>
        <v/>
      </c>
      <c r="W254" s="100" t="str">
        <f t="shared" si="97"/>
        <v/>
      </c>
      <c r="X254" s="100" t="str">
        <f t="shared" si="83"/>
        <v/>
      </c>
      <c r="Y254" s="100" t="str">
        <f t="shared" si="84"/>
        <v/>
      </c>
      <c r="Z254" s="100" t="str">
        <f>IF(LEN(P254)&gt;0, DATA_ANALYSIS!E$20*P254+DATA_ANALYSIS!R$20, "")</f>
        <v/>
      </c>
      <c r="AA254" s="100" t="str">
        <f t="shared" si="85"/>
        <v/>
      </c>
      <c r="AB254" s="100" t="str">
        <f t="shared" si="86"/>
        <v/>
      </c>
      <c r="AC254" s="106" t="str">
        <f t="shared" si="87"/>
        <v/>
      </c>
    </row>
    <row r="255" spans="2:29" x14ac:dyDescent="0.2">
      <c r="B255" s="26"/>
      <c r="C255" s="101">
        <f t="shared" si="88"/>
        <v>0</v>
      </c>
      <c r="D255" s="105"/>
      <c r="E255" s="35"/>
      <c r="F255" s="32" t="str">
        <f t="shared" si="89"/>
        <v>N</v>
      </c>
      <c r="G255" s="32" t="str">
        <f t="shared" si="90"/>
        <v>N</v>
      </c>
      <c r="H255" s="32" t="str">
        <f t="shared" si="98"/>
        <v/>
      </c>
      <c r="I255" s="32" t="str">
        <f t="shared" si="78"/>
        <v/>
      </c>
      <c r="J255" s="32" t="str">
        <f t="shared" si="79"/>
        <v/>
      </c>
      <c r="K255" s="32" t="str">
        <f t="shared" si="91"/>
        <v/>
      </c>
      <c r="L255" s="32" t="str">
        <f t="shared" si="92"/>
        <v/>
      </c>
      <c r="M255" s="32" t="str">
        <f t="shared" si="80"/>
        <v/>
      </c>
      <c r="N255" s="32" t="str">
        <f t="shared" si="81"/>
        <v/>
      </c>
      <c r="O255" s="35" t="s">
        <v>51</v>
      </c>
      <c r="P255" s="32"/>
      <c r="Q255" s="32"/>
      <c r="R255" s="100" t="str">
        <f t="shared" si="93"/>
        <v/>
      </c>
      <c r="S255" s="100" t="str">
        <f t="shared" si="94"/>
        <v/>
      </c>
      <c r="T255" s="100" t="str">
        <f t="shared" si="95"/>
        <v/>
      </c>
      <c r="U255" s="100" t="str">
        <f t="shared" si="96"/>
        <v/>
      </c>
      <c r="V255" s="100" t="str">
        <f t="shared" si="82"/>
        <v/>
      </c>
      <c r="W255" s="100" t="str">
        <f t="shared" si="97"/>
        <v/>
      </c>
      <c r="X255" s="100" t="str">
        <f t="shared" si="83"/>
        <v/>
      </c>
      <c r="Y255" s="100" t="str">
        <f t="shared" si="84"/>
        <v/>
      </c>
      <c r="Z255" s="100" t="str">
        <f>IF(LEN(P255)&gt;0, DATA_ANALYSIS!E$20*P255+DATA_ANALYSIS!R$20, "")</f>
        <v/>
      </c>
      <c r="AA255" s="100" t="str">
        <f t="shared" si="85"/>
        <v/>
      </c>
      <c r="AB255" s="100" t="str">
        <f t="shared" si="86"/>
        <v/>
      </c>
      <c r="AC255" s="106" t="str">
        <f t="shared" si="87"/>
        <v/>
      </c>
    </row>
    <row r="256" spans="2:29" x14ac:dyDescent="0.2">
      <c r="B256" s="26"/>
      <c r="C256" s="101">
        <f t="shared" si="88"/>
        <v>0</v>
      </c>
      <c r="D256" s="105"/>
      <c r="E256" s="35"/>
      <c r="F256" s="32" t="str">
        <f t="shared" si="89"/>
        <v>N</v>
      </c>
      <c r="G256" s="32" t="str">
        <f t="shared" si="90"/>
        <v>N</v>
      </c>
      <c r="H256" s="32" t="str">
        <f t="shared" si="98"/>
        <v/>
      </c>
      <c r="I256" s="32" t="str">
        <f t="shared" si="78"/>
        <v/>
      </c>
      <c r="J256" s="32" t="str">
        <f t="shared" si="79"/>
        <v/>
      </c>
      <c r="K256" s="32" t="str">
        <f t="shared" si="91"/>
        <v/>
      </c>
      <c r="L256" s="32" t="str">
        <f t="shared" si="92"/>
        <v/>
      </c>
      <c r="M256" s="32" t="str">
        <f t="shared" si="80"/>
        <v/>
      </c>
      <c r="N256" s="32" t="str">
        <f t="shared" si="81"/>
        <v/>
      </c>
      <c r="O256" s="35" t="s">
        <v>51</v>
      </c>
      <c r="P256" s="32"/>
      <c r="Q256" s="32"/>
      <c r="R256" s="100" t="str">
        <f t="shared" si="93"/>
        <v/>
      </c>
      <c r="S256" s="100" t="str">
        <f t="shared" si="94"/>
        <v/>
      </c>
      <c r="T256" s="100" t="str">
        <f t="shared" si="95"/>
        <v/>
      </c>
      <c r="U256" s="100" t="str">
        <f t="shared" si="96"/>
        <v/>
      </c>
      <c r="V256" s="100" t="str">
        <f t="shared" si="82"/>
        <v/>
      </c>
      <c r="W256" s="100" t="str">
        <f t="shared" si="97"/>
        <v/>
      </c>
      <c r="X256" s="100" t="str">
        <f t="shared" si="83"/>
        <v/>
      </c>
      <c r="Y256" s="100" t="str">
        <f t="shared" si="84"/>
        <v/>
      </c>
      <c r="Z256" s="100" t="str">
        <f>IF(LEN(P256)&gt;0, DATA_ANALYSIS!E$20*P256+DATA_ANALYSIS!R$20, "")</f>
        <v/>
      </c>
      <c r="AA256" s="100" t="str">
        <f t="shared" si="85"/>
        <v/>
      </c>
      <c r="AB256" s="100" t="str">
        <f t="shared" si="86"/>
        <v/>
      </c>
      <c r="AC256" s="106" t="str">
        <f t="shared" si="87"/>
        <v/>
      </c>
    </row>
    <row r="257" spans="2:29" x14ac:dyDescent="0.2">
      <c r="B257" s="26"/>
      <c r="C257" s="101">
        <f t="shared" si="88"/>
        <v>0</v>
      </c>
      <c r="D257" s="105"/>
      <c r="E257" s="35"/>
      <c r="F257" s="32" t="str">
        <f t="shared" si="89"/>
        <v>N</v>
      </c>
      <c r="G257" s="32" t="str">
        <f t="shared" si="90"/>
        <v>N</v>
      </c>
      <c r="H257" s="32" t="str">
        <f t="shared" si="98"/>
        <v/>
      </c>
      <c r="I257" s="32" t="str">
        <f t="shared" si="78"/>
        <v/>
      </c>
      <c r="J257" s="32" t="str">
        <f t="shared" si="79"/>
        <v/>
      </c>
      <c r="K257" s="32" t="str">
        <f t="shared" si="91"/>
        <v/>
      </c>
      <c r="L257" s="32" t="str">
        <f t="shared" si="92"/>
        <v/>
      </c>
      <c r="M257" s="32" t="str">
        <f t="shared" si="80"/>
        <v/>
      </c>
      <c r="N257" s="32" t="str">
        <f t="shared" si="81"/>
        <v/>
      </c>
      <c r="O257" s="35" t="s">
        <v>51</v>
      </c>
      <c r="P257" s="32"/>
      <c r="Q257" s="32"/>
      <c r="R257" s="100" t="str">
        <f t="shared" si="93"/>
        <v/>
      </c>
      <c r="S257" s="100" t="str">
        <f t="shared" si="94"/>
        <v/>
      </c>
      <c r="T257" s="100" t="str">
        <f t="shared" si="95"/>
        <v/>
      </c>
      <c r="U257" s="100" t="str">
        <f t="shared" si="96"/>
        <v/>
      </c>
      <c r="V257" s="100" t="str">
        <f t="shared" si="82"/>
        <v/>
      </c>
      <c r="W257" s="100" t="str">
        <f t="shared" si="97"/>
        <v/>
      </c>
      <c r="X257" s="100" t="str">
        <f t="shared" si="83"/>
        <v/>
      </c>
      <c r="Y257" s="100" t="str">
        <f t="shared" si="84"/>
        <v/>
      </c>
      <c r="Z257" s="100" t="str">
        <f>IF(LEN(P257)&gt;0, DATA_ANALYSIS!E$20*P257+DATA_ANALYSIS!R$20, "")</f>
        <v/>
      </c>
      <c r="AA257" s="100" t="str">
        <f t="shared" si="85"/>
        <v/>
      </c>
      <c r="AB257" s="100" t="str">
        <f t="shared" si="86"/>
        <v/>
      </c>
      <c r="AC257" s="106" t="str">
        <f t="shared" si="87"/>
        <v/>
      </c>
    </row>
    <row r="258" spans="2:29" x14ac:dyDescent="0.2">
      <c r="B258" s="26"/>
      <c r="C258" s="101">
        <f t="shared" si="88"/>
        <v>0</v>
      </c>
      <c r="D258" s="105"/>
      <c r="E258" s="35"/>
      <c r="F258" s="32" t="str">
        <f t="shared" si="89"/>
        <v>N</v>
      </c>
      <c r="G258" s="32" t="str">
        <f t="shared" si="90"/>
        <v>N</v>
      </c>
      <c r="H258" s="32" t="str">
        <f t="shared" si="98"/>
        <v/>
      </c>
      <c r="I258" s="32" t="str">
        <f t="shared" si="78"/>
        <v/>
      </c>
      <c r="J258" s="32" t="str">
        <f t="shared" si="79"/>
        <v/>
      </c>
      <c r="K258" s="32" t="str">
        <f t="shared" si="91"/>
        <v/>
      </c>
      <c r="L258" s="32" t="str">
        <f t="shared" si="92"/>
        <v/>
      </c>
      <c r="M258" s="32" t="str">
        <f t="shared" si="80"/>
        <v/>
      </c>
      <c r="N258" s="32" t="str">
        <f t="shared" si="81"/>
        <v/>
      </c>
      <c r="O258" s="35" t="s">
        <v>51</v>
      </c>
      <c r="P258" s="32"/>
      <c r="Q258" s="32"/>
      <c r="R258" s="100" t="str">
        <f t="shared" si="93"/>
        <v/>
      </c>
      <c r="S258" s="100" t="str">
        <f t="shared" si="94"/>
        <v/>
      </c>
      <c r="T258" s="100" t="str">
        <f t="shared" si="95"/>
        <v/>
      </c>
      <c r="U258" s="100" t="str">
        <f t="shared" si="96"/>
        <v/>
      </c>
      <c r="V258" s="100" t="str">
        <f t="shared" si="82"/>
        <v/>
      </c>
      <c r="W258" s="100" t="str">
        <f t="shared" si="97"/>
        <v/>
      </c>
      <c r="X258" s="100" t="str">
        <f t="shared" si="83"/>
        <v/>
      </c>
      <c r="Y258" s="100" t="str">
        <f t="shared" si="84"/>
        <v/>
      </c>
      <c r="Z258" s="100" t="str">
        <f>IF(LEN(P258)&gt;0, DATA_ANALYSIS!E$20*P258+DATA_ANALYSIS!R$20, "")</f>
        <v/>
      </c>
      <c r="AA258" s="100" t="str">
        <f t="shared" si="85"/>
        <v/>
      </c>
      <c r="AB258" s="100" t="str">
        <f t="shared" si="86"/>
        <v/>
      </c>
      <c r="AC258" s="106" t="str">
        <f t="shared" si="87"/>
        <v/>
      </c>
    </row>
    <row r="259" spans="2:29" x14ac:dyDescent="0.2">
      <c r="B259" s="26"/>
      <c r="C259" s="101">
        <f t="shared" si="88"/>
        <v>0</v>
      </c>
      <c r="D259" s="105"/>
      <c r="E259" s="35"/>
      <c r="F259" s="32" t="str">
        <f t="shared" si="89"/>
        <v>N</v>
      </c>
      <c r="G259" s="32" t="str">
        <f t="shared" si="90"/>
        <v>N</v>
      </c>
      <c r="H259" s="32" t="str">
        <f t="shared" si="98"/>
        <v/>
      </c>
      <c r="I259" s="32" t="str">
        <f t="shared" si="78"/>
        <v/>
      </c>
      <c r="J259" s="32" t="str">
        <f t="shared" si="79"/>
        <v/>
      </c>
      <c r="K259" s="32" t="str">
        <f t="shared" si="91"/>
        <v/>
      </c>
      <c r="L259" s="32" t="str">
        <f t="shared" si="92"/>
        <v/>
      </c>
      <c r="M259" s="32" t="str">
        <f t="shared" si="80"/>
        <v/>
      </c>
      <c r="N259" s="32" t="str">
        <f t="shared" si="81"/>
        <v/>
      </c>
      <c r="O259" s="35" t="s">
        <v>51</v>
      </c>
      <c r="P259" s="32"/>
      <c r="Q259" s="32"/>
      <c r="R259" s="100" t="str">
        <f t="shared" si="93"/>
        <v/>
      </c>
      <c r="S259" s="100" t="str">
        <f t="shared" si="94"/>
        <v/>
      </c>
      <c r="T259" s="100" t="str">
        <f t="shared" si="95"/>
        <v/>
      </c>
      <c r="U259" s="100" t="str">
        <f t="shared" si="96"/>
        <v/>
      </c>
      <c r="V259" s="100" t="str">
        <f t="shared" si="82"/>
        <v/>
      </c>
      <c r="W259" s="100" t="str">
        <f t="shared" si="97"/>
        <v/>
      </c>
      <c r="X259" s="100" t="str">
        <f t="shared" si="83"/>
        <v/>
      </c>
      <c r="Y259" s="100" t="str">
        <f t="shared" si="84"/>
        <v/>
      </c>
      <c r="Z259" s="100" t="str">
        <f>IF(LEN(P259)&gt;0, DATA_ANALYSIS!E$20*P259+DATA_ANALYSIS!R$20, "")</f>
        <v/>
      </c>
      <c r="AA259" s="100" t="str">
        <f t="shared" si="85"/>
        <v/>
      </c>
      <c r="AB259" s="100" t="str">
        <f t="shared" si="86"/>
        <v/>
      </c>
      <c r="AC259" s="106" t="str">
        <f t="shared" si="87"/>
        <v/>
      </c>
    </row>
    <row r="260" spans="2:29" x14ac:dyDescent="0.2">
      <c r="B260" s="26"/>
      <c r="C260" s="101">
        <f t="shared" si="88"/>
        <v>0</v>
      </c>
      <c r="D260" s="105"/>
      <c r="E260" s="35"/>
      <c r="F260" s="32" t="str">
        <f t="shared" si="89"/>
        <v>N</v>
      </c>
      <c r="G260" s="32" t="str">
        <f t="shared" si="90"/>
        <v>N</v>
      </c>
      <c r="H260" s="32" t="str">
        <f t="shared" si="98"/>
        <v/>
      </c>
      <c r="I260" s="32" t="str">
        <f t="shared" si="78"/>
        <v/>
      </c>
      <c r="J260" s="32" t="str">
        <f t="shared" si="79"/>
        <v/>
      </c>
      <c r="K260" s="32" t="str">
        <f t="shared" si="91"/>
        <v/>
      </c>
      <c r="L260" s="32" t="str">
        <f t="shared" si="92"/>
        <v/>
      </c>
      <c r="M260" s="32" t="str">
        <f t="shared" si="80"/>
        <v/>
      </c>
      <c r="N260" s="32" t="str">
        <f t="shared" si="81"/>
        <v/>
      </c>
      <c r="O260" s="35" t="s">
        <v>51</v>
      </c>
      <c r="P260" s="32"/>
      <c r="Q260" s="32"/>
      <c r="R260" s="100" t="str">
        <f t="shared" si="93"/>
        <v/>
      </c>
      <c r="S260" s="100" t="str">
        <f t="shared" si="94"/>
        <v/>
      </c>
      <c r="T260" s="100" t="str">
        <f t="shared" si="95"/>
        <v/>
      </c>
      <c r="U260" s="100" t="str">
        <f t="shared" si="96"/>
        <v/>
      </c>
      <c r="V260" s="100" t="str">
        <f t="shared" si="82"/>
        <v/>
      </c>
      <c r="W260" s="100" t="str">
        <f t="shared" si="97"/>
        <v/>
      </c>
      <c r="X260" s="100" t="str">
        <f t="shared" si="83"/>
        <v/>
      </c>
      <c r="Y260" s="100" t="str">
        <f t="shared" si="84"/>
        <v/>
      </c>
      <c r="Z260" s="100" t="str">
        <f>IF(LEN(P260)&gt;0, DATA_ANALYSIS!E$20*P260+DATA_ANALYSIS!R$20, "")</f>
        <v/>
      </c>
      <c r="AA260" s="100" t="str">
        <f t="shared" si="85"/>
        <v/>
      </c>
      <c r="AB260" s="100" t="str">
        <f t="shared" si="86"/>
        <v/>
      </c>
      <c r="AC260" s="106" t="str">
        <f t="shared" si="87"/>
        <v/>
      </c>
    </row>
    <row r="261" spans="2:29" x14ac:dyDescent="0.2">
      <c r="B261" s="26"/>
      <c r="C261" s="101">
        <f t="shared" si="88"/>
        <v>0</v>
      </c>
      <c r="D261" s="105"/>
      <c r="E261" s="35"/>
      <c r="F261" s="32" t="str">
        <f t="shared" si="89"/>
        <v>N</v>
      </c>
      <c r="G261" s="32" t="str">
        <f t="shared" si="90"/>
        <v>N</v>
      </c>
      <c r="H261" s="32" t="str">
        <f t="shared" si="98"/>
        <v/>
      </c>
      <c r="I261" s="32" t="str">
        <f t="shared" si="78"/>
        <v/>
      </c>
      <c r="J261" s="32" t="str">
        <f t="shared" si="79"/>
        <v/>
      </c>
      <c r="K261" s="32" t="str">
        <f t="shared" si="91"/>
        <v/>
      </c>
      <c r="L261" s="32" t="str">
        <f t="shared" si="92"/>
        <v/>
      </c>
      <c r="M261" s="32" t="str">
        <f t="shared" si="80"/>
        <v/>
      </c>
      <c r="N261" s="32" t="str">
        <f t="shared" si="81"/>
        <v/>
      </c>
      <c r="O261" s="35" t="s">
        <v>51</v>
      </c>
      <c r="P261" s="32"/>
      <c r="Q261" s="32"/>
      <c r="R261" s="100" t="str">
        <f t="shared" si="93"/>
        <v/>
      </c>
      <c r="S261" s="100" t="str">
        <f t="shared" si="94"/>
        <v/>
      </c>
      <c r="T261" s="100" t="str">
        <f t="shared" si="95"/>
        <v/>
      </c>
      <c r="U261" s="100" t="str">
        <f t="shared" si="96"/>
        <v/>
      </c>
      <c r="V261" s="100" t="str">
        <f t="shared" si="82"/>
        <v/>
      </c>
      <c r="W261" s="100" t="str">
        <f t="shared" si="97"/>
        <v/>
      </c>
      <c r="X261" s="100" t="str">
        <f t="shared" si="83"/>
        <v/>
      </c>
      <c r="Y261" s="100" t="str">
        <f t="shared" si="84"/>
        <v/>
      </c>
      <c r="Z261" s="100" t="str">
        <f>IF(LEN(P261)&gt;0, DATA_ANALYSIS!E$20*P261+DATA_ANALYSIS!R$20, "")</f>
        <v/>
      </c>
      <c r="AA261" s="100" t="str">
        <f t="shared" si="85"/>
        <v/>
      </c>
      <c r="AB261" s="100" t="str">
        <f t="shared" si="86"/>
        <v/>
      </c>
      <c r="AC261" s="106" t="str">
        <f t="shared" si="87"/>
        <v/>
      </c>
    </row>
    <row r="262" spans="2:29" x14ac:dyDescent="0.2">
      <c r="B262" s="26"/>
      <c r="C262" s="101">
        <f t="shared" si="88"/>
        <v>0</v>
      </c>
      <c r="D262" s="105"/>
      <c r="E262" s="35"/>
      <c r="F262" s="32" t="str">
        <f t="shared" si="89"/>
        <v>N</v>
      </c>
      <c r="G262" s="32" t="str">
        <f t="shared" si="90"/>
        <v>N</v>
      </c>
      <c r="H262" s="32" t="str">
        <f t="shared" si="98"/>
        <v/>
      </c>
      <c r="I262" s="32" t="str">
        <f t="shared" si="78"/>
        <v/>
      </c>
      <c r="J262" s="32" t="str">
        <f t="shared" si="79"/>
        <v/>
      </c>
      <c r="K262" s="32" t="str">
        <f t="shared" si="91"/>
        <v/>
      </c>
      <c r="L262" s="32" t="str">
        <f t="shared" si="92"/>
        <v/>
      </c>
      <c r="M262" s="32" t="str">
        <f t="shared" si="80"/>
        <v/>
      </c>
      <c r="N262" s="32" t="str">
        <f t="shared" si="81"/>
        <v/>
      </c>
      <c r="O262" s="35" t="s">
        <v>51</v>
      </c>
      <c r="P262" s="32"/>
      <c r="Q262" s="32"/>
      <c r="R262" s="100" t="str">
        <f t="shared" si="93"/>
        <v/>
      </c>
      <c r="S262" s="100" t="str">
        <f t="shared" si="94"/>
        <v/>
      </c>
      <c r="T262" s="100" t="str">
        <f t="shared" si="95"/>
        <v/>
      </c>
      <c r="U262" s="100" t="str">
        <f t="shared" si="96"/>
        <v/>
      </c>
      <c r="V262" s="100" t="str">
        <f t="shared" si="82"/>
        <v/>
      </c>
      <c r="W262" s="100" t="str">
        <f t="shared" si="97"/>
        <v/>
      </c>
      <c r="X262" s="100" t="str">
        <f t="shared" si="83"/>
        <v/>
      </c>
      <c r="Y262" s="100" t="str">
        <f t="shared" si="84"/>
        <v/>
      </c>
      <c r="Z262" s="100" t="str">
        <f>IF(LEN(P262)&gt;0, DATA_ANALYSIS!E$20*P262+DATA_ANALYSIS!R$20, "")</f>
        <v/>
      </c>
      <c r="AA262" s="100" t="str">
        <f t="shared" si="85"/>
        <v/>
      </c>
      <c r="AB262" s="100" t="str">
        <f t="shared" si="86"/>
        <v/>
      </c>
      <c r="AC262" s="106" t="str">
        <f t="shared" si="87"/>
        <v/>
      </c>
    </row>
    <row r="263" spans="2:29" x14ac:dyDescent="0.2">
      <c r="B263" s="26"/>
      <c r="C263" s="101">
        <f t="shared" si="88"/>
        <v>0</v>
      </c>
      <c r="D263" s="105"/>
      <c r="E263" s="35"/>
      <c r="F263" s="32" t="str">
        <f t="shared" si="89"/>
        <v>N</v>
      </c>
      <c r="G263" s="32" t="str">
        <f t="shared" si="90"/>
        <v>N</v>
      </c>
      <c r="H263" s="32" t="str">
        <f t="shared" si="98"/>
        <v/>
      </c>
      <c r="I263" s="32" t="str">
        <f t="shared" si="78"/>
        <v/>
      </c>
      <c r="J263" s="32" t="str">
        <f t="shared" si="79"/>
        <v/>
      </c>
      <c r="K263" s="32" t="str">
        <f t="shared" si="91"/>
        <v/>
      </c>
      <c r="L263" s="32" t="str">
        <f t="shared" si="92"/>
        <v/>
      </c>
      <c r="M263" s="32" t="str">
        <f t="shared" si="80"/>
        <v/>
      </c>
      <c r="N263" s="32" t="str">
        <f t="shared" si="81"/>
        <v/>
      </c>
      <c r="O263" s="35" t="s">
        <v>51</v>
      </c>
      <c r="P263" s="32"/>
      <c r="Q263" s="32"/>
      <c r="R263" s="100" t="str">
        <f t="shared" si="93"/>
        <v/>
      </c>
      <c r="S263" s="100" t="str">
        <f t="shared" si="94"/>
        <v/>
      </c>
      <c r="T263" s="100" t="str">
        <f t="shared" si="95"/>
        <v/>
      </c>
      <c r="U263" s="100" t="str">
        <f t="shared" si="96"/>
        <v/>
      </c>
      <c r="V263" s="100" t="str">
        <f t="shared" si="82"/>
        <v/>
      </c>
      <c r="W263" s="100" t="str">
        <f t="shared" si="97"/>
        <v/>
      </c>
      <c r="X263" s="100" t="str">
        <f t="shared" si="83"/>
        <v/>
      </c>
      <c r="Y263" s="100" t="str">
        <f t="shared" si="84"/>
        <v/>
      </c>
      <c r="Z263" s="100" t="str">
        <f>IF(LEN(P263)&gt;0, DATA_ANALYSIS!E$20*P263+DATA_ANALYSIS!R$20, "")</f>
        <v/>
      </c>
      <c r="AA263" s="100" t="str">
        <f t="shared" si="85"/>
        <v/>
      </c>
      <c r="AB263" s="100" t="str">
        <f t="shared" si="86"/>
        <v/>
      </c>
      <c r="AC263" s="106" t="str">
        <f t="shared" si="87"/>
        <v/>
      </c>
    </row>
    <row r="264" spans="2:29" x14ac:dyDescent="0.2">
      <c r="B264" s="26"/>
      <c r="C264" s="101">
        <f t="shared" si="88"/>
        <v>0</v>
      </c>
      <c r="D264" s="105"/>
      <c r="E264" s="35"/>
      <c r="F264" s="32" t="str">
        <f t="shared" si="89"/>
        <v>N</v>
      </c>
      <c r="G264" s="32" t="str">
        <f t="shared" si="90"/>
        <v>N</v>
      </c>
      <c r="H264" s="32" t="str">
        <f t="shared" si="98"/>
        <v/>
      </c>
      <c r="I264" s="32" t="str">
        <f t="shared" si="78"/>
        <v/>
      </c>
      <c r="J264" s="32" t="str">
        <f t="shared" si="79"/>
        <v/>
      </c>
      <c r="K264" s="32" t="str">
        <f t="shared" si="91"/>
        <v/>
      </c>
      <c r="L264" s="32" t="str">
        <f t="shared" si="92"/>
        <v/>
      </c>
      <c r="M264" s="32" t="str">
        <f t="shared" si="80"/>
        <v/>
      </c>
      <c r="N264" s="32" t="str">
        <f t="shared" si="81"/>
        <v/>
      </c>
      <c r="O264" s="35" t="s">
        <v>51</v>
      </c>
      <c r="P264" s="32"/>
      <c r="Q264" s="32"/>
      <c r="R264" s="100" t="str">
        <f t="shared" si="93"/>
        <v/>
      </c>
      <c r="S264" s="100" t="str">
        <f t="shared" si="94"/>
        <v/>
      </c>
      <c r="T264" s="100" t="str">
        <f t="shared" si="95"/>
        <v/>
      </c>
      <c r="U264" s="100" t="str">
        <f t="shared" si="96"/>
        <v/>
      </c>
      <c r="V264" s="100" t="str">
        <f t="shared" si="82"/>
        <v/>
      </c>
      <c r="W264" s="100" t="str">
        <f t="shared" si="97"/>
        <v/>
      </c>
      <c r="X264" s="100" t="str">
        <f t="shared" si="83"/>
        <v/>
      </c>
      <c r="Y264" s="100" t="str">
        <f t="shared" si="84"/>
        <v/>
      </c>
      <c r="Z264" s="100" t="str">
        <f>IF(LEN(P264)&gt;0, DATA_ANALYSIS!E$20*P264+DATA_ANALYSIS!R$20, "")</f>
        <v/>
      </c>
      <c r="AA264" s="100" t="str">
        <f t="shared" si="85"/>
        <v/>
      </c>
      <c r="AB264" s="100" t="str">
        <f t="shared" si="86"/>
        <v/>
      </c>
      <c r="AC264" s="106" t="str">
        <f t="shared" si="87"/>
        <v/>
      </c>
    </row>
    <row r="265" spans="2:29" x14ac:dyDescent="0.2">
      <c r="B265" s="26"/>
      <c r="C265" s="101">
        <f t="shared" si="88"/>
        <v>0</v>
      </c>
      <c r="D265" s="105"/>
      <c r="E265" s="35"/>
      <c r="F265" s="32" t="str">
        <f t="shared" si="89"/>
        <v>N</v>
      </c>
      <c r="G265" s="32" t="str">
        <f t="shared" si="90"/>
        <v>N</v>
      </c>
      <c r="H265" s="32" t="str">
        <f t="shared" si="98"/>
        <v/>
      </c>
      <c r="I265" s="32" t="str">
        <f t="shared" si="78"/>
        <v/>
      </c>
      <c r="J265" s="32" t="str">
        <f t="shared" si="79"/>
        <v/>
      </c>
      <c r="K265" s="32" t="str">
        <f t="shared" si="91"/>
        <v/>
      </c>
      <c r="L265" s="32" t="str">
        <f t="shared" si="92"/>
        <v/>
      </c>
      <c r="M265" s="32" t="str">
        <f t="shared" si="80"/>
        <v/>
      </c>
      <c r="N265" s="32" t="str">
        <f t="shared" si="81"/>
        <v/>
      </c>
      <c r="O265" s="35" t="s">
        <v>51</v>
      </c>
      <c r="P265" s="32"/>
      <c r="Q265" s="32"/>
      <c r="R265" s="100" t="str">
        <f t="shared" si="93"/>
        <v/>
      </c>
      <c r="S265" s="100" t="str">
        <f t="shared" si="94"/>
        <v/>
      </c>
      <c r="T265" s="100" t="str">
        <f t="shared" si="95"/>
        <v/>
      </c>
      <c r="U265" s="100" t="str">
        <f t="shared" si="96"/>
        <v/>
      </c>
      <c r="V265" s="100" t="str">
        <f t="shared" si="82"/>
        <v/>
      </c>
      <c r="W265" s="100" t="str">
        <f t="shared" si="97"/>
        <v/>
      </c>
      <c r="X265" s="100" t="str">
        <f t="shared" si="83"/>
        <v/>
      </c>
      <c r="Y265" s="100" t="str">
        <f t="shared" si="84"/>
        <v/>
      </c>
      <c r="Z265" s="100" t="str">
        <f>IF(LEN(P265)&gt;0, DATA_ANALYSIS!E$20*P265+DATA_ANALYSIS!R$20, "")</f>
        <v/>
      </c>
      <c r="AA265" s="100" t="str">
        <f t="shared" si="85"/>
        <v/>
      </c>
      <c r="AB265" s="100" t="str">
        <f t="shared" si="86"/>
        <v/>
      </c>
      <c r="AC265" s="106" t="str">
        <f t="shared" si="87"/>
        <v/>
      </c>
    </row>
    <row r="266" spans="2:29" x14ac:dyDescent="0.2">
      <c r="B266" s="26"/>
      <c r="C266" s="101">
        <f t="shared" si="88"/>
        <v>0</v>
      </c>
      <c r="D266" s="105"/>
      <c r="E266" s="35"/>
      <c r="F266" s="32" t="str">
        <f t="shared" si="89"/>
        <v>N</v>
      </c>
      <c r="G266" s="32" t="str">
        <f t="shared" si="90"/>
        <v>N</v>
      </c>
      <c r="H266" s="32" t="str">
        <f t="shared" si="98"/>
        <v/>
      </c>
      <c r="I266" s="32" t="str">
        <f t="shared" si="78"/>
        <v/>
      </c>
      <c r="J266" s="32" t="str">
        <f t="shared" si="79"/>
        <v/>
      </c>
      <c r="K266" s="32" t="str">
        <f t="shared" si="91"/>
        <v/>
      </c>
      <c r="L266" s="32" t="str">
        <f t="shared" si="92"/>
        <v/>
      </c>
      <c r="M266" s="32" t="str">
        <f t="shared" si="80"/>
        <v/>
      </c>
      <c r="N266" s="32" t="str">
        <f t="shared" si="81"/>
        <v/>
      </c>
      <c r="O266" s="35" t="s">
        <v>51</v>
      </c>
      <c r="P266" s="32"/>
      <c r="Q266" s="32"/>
      <c r="R266" s="100" t="str">
        <f t="shared" si="93"/>
        <v/>
      </c>
      <c r="S266" s="100" t="str">
        <f t="shared" si="94"/>
        <v/>
      </c>
      <c r="T266" s="100" t="str">
        <f t="shared" si="95"/>
        <v/>
      </c>
      <c r="U266" s="100" t="str">
        <f t="shared" si="96"/>
        <v/>
      </c>
      <c r="V266" s="100" t="str">
        <f t="shared" si="82"/>
        <v/>
      </c>
      <c r="W266" s="100" t="str">
        <f t="shared" si="97"/>
        <v/>
      </c>
      <c r="X266" s="100" t="str">
        <f t="shared" si="83"/>
        <v/>
      </c>
      <c r="Y266" s="100" t="str">
        <f t="shared" si="84"/>
        <v/>
      </c>
      <c r="Z266" s="100" t="str">
        <f>IF(LEN(P266)&gt;0, DATA_ANALYSIS!E$20*P266+DATA_ANALYSIS!R$20, "")</f>
        <v/>
      </c>
      <c r="AA266" s="100" t="str">
        <f t="shared" si="85"/>
        <v/>
      </c>
      <c r="AB266" s="100" t="str">
        <f t="shared" si="86"/>
        <v/>
      </c>
      <c r="AC266" s="106" t="str">
        <f t="shared" si="87"/>
        <v/>
      </c>
    </row>
    <row r="267" spans="2:29" x14ac:dyDescent="0.2">
      <c r="B267" s="26"/>
      <c r="C267" s="101">
        <f t="shared" si="88"/>
        <v>0</v>
      </c>
      <c r="D267" s="105"/>
      <c r="E267" s="35"/>
      <c r="F267" s="32" t="str">
        <f t="shared" si="89"/>
        <v>N</v>
      </c>
      <c r="G267" s="32" t="str">
        <f t="shared" si="90"/>
        <v>N</v>
      </c>
      <c r="H267" s="32" t="str">
        <f t="shared" si="98"/>
        <v/>
      </c>
      <c r="I267" s="32" t="str">
        <f t="shared" si="78"/>
        <v/>
      </c>
      <c r="J267" s="32" t="str">
        <f t="shared" si="79"/>
        <v/>
      </c>
      <c r="K267" s="32" t="str">
        <f t="shared" si="91"/>
        <v/>
      </c>
      <c r="L267" s="32" t="str">
        <f t="shared" si="92"/>
        <v/>
      </c>
      <c r="M267" s="32" t="str">
        <f t="shared" si="80"/>
        <v/>
      </c>
      <c r="N267" s="32" t="str">
        <f t="shared" si="81"/>
        <v/>
      </c>
      <c r="O267" s="35" t="s">
        <v>51</v>
      </c>
      <c r="P267" s="32"/>
      <c r="Q267" s="32"/>
      <c r="R267" s="100" t="str">
        <f t="shared" si="93"/>
        <v/>
      </c>
      <c r="S267" s="100" t="str">
        <f t="shared" si="94"/>
        <v/>
      </c>
      <c r="T267" s="100" t="str">
        <f t="shared" si="95"/>
        <v/>
      </c>
      <c r="U267" s="100" t="str">
        <f t="shared" si="96"/>
        <v/>
      </c>
      <c r="V267" s="100" t="str">
        <f t="shared" si="82"/>
        <v/>
      </c>
      <c r="W267" s="100" t="str">
        <f t="shared" si="97"/>
        <v/>
      </c>
      <c r="X267" s="100" t="str">
        <f t="shared" si="83"/>
        <v/>
      </c>
      <c r="Y267" s="100" t="str">
        <f t="shared" si="84"/>
        <v/>
      </c>
      <c r="Z267" s="100" t="str">
        <f>IF(LEN(P267)&gt;0, DATA_ANALYSIS!E$20*P267+DATA_ANALYSIS!R$20, "")</f>
        <v/>
      </c>
      <c r="AA267" s="100" t="str">
        <f t="shared" si="85"/>
        <v/>
      </c>
      <c r="AB267" s="100" t="str">
        <f t="shared" si="86"/>
        <v/>
      </c>
      <c r="AC267" s="106" t="str">
        <f t="shared" si="87"/>
        <v/>
      </c>
    </row>
    <row r="268" spans="2:29" x14ac:dyDescent="0.2">
      <c r="B268" s="26"/>
      <c r="C268" s="101">
        <f t="shared" si="88"/>
        <v>0</v>
      </c>
      <c r="D268" s="105"/>
      <c r="E268" s="35"/>
      <c r="F268" s="32" t="str">
        <f t="shared" si="89"/>
        <v>N</v>
      </c>
      <c r="G268" s="32" t="str">
        <f t="shared" si="90"/>
        <v>N</v>
      </c>
      <c r="H268" s="32" t="str">
        <f t="shared" si="98"/>
        <v/>
      </c>
      <c r="I268" s="32" t="str">
        <f t="shared" si="78"/>
        <v/>
      </c>
      <c r="J268" s="32" t="str">
        <f t="shared" si="79"/>
        <v/>
      </c>
      <c r="K268" s="32" t="str">
        <f t="shared" si="91"/>
        <v/>
      </c>
      <c r="L268" s="32" t="str">
        <f t="shared" si="92"/>
        <v/>
      </c>
      <c r="M268" s="32" t="str">
        <f t="shared" si="80"/>
        <v/>
      </c>
      <c r="N268" s="32" t="str">
        <f t="shared" si="81"/>
        <v/>
      </c>
      <c r="O268" s="35" t="s">
        <v>51</v>
      </c>
      <c r="P268" s="32"/>
      <c r="Q268" s="32"/>
      <c r="R268" s="100" t="str">
        <f t="shared" si="93"/>
        <v/>
      </c>
      <c r="S268" s="100" t="str">
        <f t="shared" si="94"/>
        <v/>
      </c>
      <c r="T268" s="100" t="str">
        <f t="shared" si="95"/>
        <v/>
      </c>
      <c r="U268" s="100" t="str">
        <f t="shared" si="96"/>
        <v/>
      </c>
      <c r="V268" s="100" t="str">
        <f t="shared" si="82"/>
        <v/>
      </c>
      <c r="W268" s="100" t="str">
        <f t="shared" si="97"/>
        <v/>
      </c>
      <c r="X268" s="100" t="str">
        <f t="shared" si="83"/>
        <v/>
      </c>
      <c r="Y268" s="100" t="str">
        <f t="shared" si="84"/>
        <v/>
      </c>
      <c r="Z268" s="100" t="str">
        <f>IF(LEN(P268)&gt;0, DATA_ANALYSIS!E$20*P268+DATA_ANALYSIS!R$20, "")</f>
        <v/>
      </c>
      <c r="AA268" s="100" t="str">
        <f t="shared" si="85"/>
        <v/>
      </c>
      <c r="AB268" s="100" t="str">
        <f t="shared" si="86"/>
        <v/>
      </c>
      <c r="AC268" s="106" t="str">
        <f t="shared" si="87"/>
        <v/>
      </c>
    </row>
    <row r="269" spans="2:29" x14ac:dyDescent="0.2">
      <c r="B269" s="26"/>
      <c r="C269" s="101">
        <f t="shared" si="88"/>
        <v>0</v>
      </c>
      <c r="D269" s="105"/>
      <c r="E269" s="35"/>
      <c r="F269" s="32" t="str">
        <f t="shared" si="89"/>
        <v>N</v>
      </c>
      <c r="G269" s="32" t="str">
        <f t="shared" si="90"/>
        <v>N</v>
      </c>
      <c r="H269" s="32" t="str">
        <f t="shared" si="98"/>
        <v/>
      </c>
      <c r="I269" s="32" t="str">
        <f t="shared" si="78"/>
        <v/>
      </c>
      <c r="J269" s="32" t="str">
        <f t="shared" si="79"/>
        <v/>
      </c>
      <c r="K269" s="32" t="str">
        <f t="shared" si="91"/>
        <v/>
      </c>
      <c r="L269" s="32" t="str">
        <f t="shared" si="92"/>
        <v/>
      </c>
      <c r="M269" s="32" t="str">
        <f t="shared" si="80"/>
        <v/>
      </c>
      <c r="N269" s="32" t="str">
        <f t="shared" si="81"/>
        <v/>
      </c>
      <c r="O269" s="35" t="s">
        <v>51</v>
      </c>
      <c r="P269" s="32"/>
      <c r="Q269" s="32"/>
      <c r="R269" s="100" t="str">
        <f t="shared" si="93"/>
        <v/>
      </c>
      <c r="S269" s="100" t="str">
        <f t="shared" si="94"/>
        <v/>
      </c>
      <c r="T269" s="100" t="str">
        <f t="shared" si="95"/>
        <v/>
      </c>
      <c r="U269" s="100" t="str">
        <f t="shared" si="96"/>
        <v/>
      </c>
      <c r="V269" s="100" t="str">
        <f t="shared" si="82"/>
        <v/>
      </c>
      <c r="W269" s="100" t="str">
        <f t="shared" si="97"/>
        <v/>
      </c>
      <c r="X269" s="100" t="str">
        <f t="shared" si="83"/>
        <v/>
      </c>
      <c r="Y269" s="100" t="str">
        <f t="shared" si="84"/>
        <v/>
      </c>
      <c r="Z269" s="100" t="str">
        <f>IF(LEN(P269)&gt;0, DATA_ANALYSIS!E$20*P269+DATA_ANALYSIS!R$20, "")</f>
        <v/>
      </c>
      <c r="AA269" s="100" t="str">
        <f t="shared" si="85"/>
        <v/>
      </c>
      <c r="AB269" s="100" t="str">
        <f t="shared" si="86"/>
        <v/>
      </c>
      <c r="AC269" s="106" t="str">
        <f t="shared" si="87"/>
        <v/>
      </c>
    </row>
    <row r="270" spans="2:29" x14ac:dyDescent="0.2">
      <c r="B270" s="26"/>
      <c r="C270" s="101">
        <f t="shared" si="88"/>
        <v>0</v>
      </c>
      <c r="D270" s="105"/>
      <c r="E270" s="35"/>
      <c r="F270" s="32" t="str">
        <f t="shared" si="89"/>
        <v>N</v>
      </c>
      <c r="G270" s="32" t="str">
        <f t="shared" si="90"/>
        <v>N</v>
      </c>
      <c r="H270" s="32" t="str">
        <f t="shared" si="98"/>
        <v/>
      </c>
      <c r="I270" s="32" t="str">
        <f t="shared" si="78"/>
        <v/>
      </c>
      <c r="J270" s="32" t="str">
        <f t="shared" si="79"/>
        <v/>
      </c>
      <c r="K270" s="32" t="str">
        <f t="shared" si="91"/>
        <v/>
      </c>
      <c r="L270" s="32" t="str">
        <f t="shared" si="92"/>
        <v/>
      </c>
      <c r="M270" s="32" t="str">
        <f t="shared" si="80"/>
        <v/>
      </c>
      <c r="N270" s="32" t="str">
        <f t="shared" si="81"/>
        <v/>
      </c>
      <c r="O270" s="35" t="s">
        <v>51</v>
      </c>
      <c r="P270" s="32"/>
      <c r="Q270" s="32"/>
      <c r="R270" s="100" t="str">
        <f t="shared" si="93"/>
        <v/>
      </c>
      <c r="S270" s="100" t="str">
        <f t="shared" si="94"/>
        <v/>
      </c>
      <c r="T270" s="100" t="str">
        <f t="shared" si="95"/>
        <v/>
      </c>
      <c r="U270" s="100" t="str">
        <f t="shared" si="96"/>
        <v/>
      </c>
      <c r="V270" s="100" t="str">
        <f t="shared" si="82"/>
        <v/>
      </c>
      <c r="W270" s="100" t="str">
        <f t="shared" si="97"/>
        <v/>
      </c>
      <c r="X270" s="100" t="str">
        <f t="shared" si="83"/>
        <v/>
      </c>
      <c r="Y270" s="100" t="str">
        <f t="shared" si="84"/>
        <v/>
      </c>
      <c r="Z270" s="100" t="str">
        <f>IF(LEN(P270)&gt;0, DATA_ANALYSIS!E$20*P270+DATA_ANALYSIS!R$20, "")</f>
        <v/>
      </c>
      <c r="AA270" s="100" t="str">
        <f t="shared" si="85"/>
        <v/>
      </c>
      <c r="AB270" s="100" t="str">
        <f t="shared" si="86"/>
        <v/>
      </c>
      <c r="AC270" s="106" t="str">
        <f t="shared" si="87"/>
        <v/>
      </c>
    </row>
    <row r="271" spans="2:29" x14ac:dyDescent="0.2">
      <c r="B271" s="26"/>
      <c r="C271" s="101">
        <f t="shared" si="88"/>
        <v>0</v>
      </c>
      <c r="D271" s="105"/>
      <c r="E271" s="35"/>
      <c r="F271" s="32" t="str">
        <f t="shared" si="89"/>
        <v>N</v>
      </c>
      <c r="G271" s="32" t="str">
        <f t="shared" si="90"/>
        <v>N</v>
      </c>
      <c r="H271" s="32" t="str">
        <f t="shared" si="98"/>
        <v/>
      </c>
      <c r="I271" s="32" t="str">
        <f t="shared" si="78"/>
        <v/>
      </c>
      <c r="J271" s="32" t="str">
        <f t="shared" si="79"/>
        <v/>
      </c>
      <c r="K271" s="32" t="str">
        <f t="shared" si="91"/>
        <v/>
      </c>
      <c r="L271" s="32" t="str">
        <f t="shared" si="92"/>
        <v/>
      </c>
      <c r="M271" s="32" t="str">
        <f t="shared" si="80"/>
        <v/>
      </c>
      <c r="N271" s="32" t="str">
        <f t="shared" si="81"/>
        <v/>
      </c>
      <c r="O271" s="35" t="s">
        <v>51</v>
      </c>
      <c r="P271" s="32"/>
      <c r="Q271" s="32"/>
      <c r="R271" s="100" t="str">
        <f t="shared" si="93"/>
        <v/>
      </c>
      <c r="S271" s="100" t="str">
        <f t="shared" si="94"/>
        <v/>
      </c>
      <c r="T271" s="100" t="str">
        <f t="shared" si="95"/>
        <v/>
      </c>
      <c r="U271" s="100" t="str">
        <f t="shared" si="96"/>
        <v/>
      </c>
      <c r="V271" s="100" t="str">
        <f t="shared" si="82"/>
        <v/>
      </c>
      <c r="W271" s="100" t="str">
        <f t="shared" si="97"/>
        <v/>
      </c>
      <c r="X271" s="100" t="str">
        <f t="shared" si="83"/>
        <v/>
      </c>
      <c r="Y271" s="100" t="str">
        <f t="shared" si="84"/>
        <v/>
      </c>
      <c r="Z271" s="100" t="str">
        <f>IF(LEN(P271)&gt;0, DATA_ANALYSIS!E$20*P271+DATA_ANALYSIS!R$20, "")</f>
        <v/>
      </c>
      <c r="AA271" s="100" t="str">
        <f t="shared" si="85"/>
        <v/>
      </c>
      <c r="AB271" s="100" t="str">
        <f t="shared" si="86"/>
        <v/>
      </c>
      <c r="AC271" s="106" t="str">
        <f t="shared" si="87"/>
        <v/>
      </c>
    </row>
    <row r="272" spans="2:29" x14ac:dyDescent="0.2">
      <c r="B272" s="26"/>
      <c r="C272" s="101">
        <f t="shared" si="88"/>
        <v>0</v>
      </c>
      <c r="D272" s="105"/>
      <c r="E272" s="35"/>
      <c r="F272" s="32" t="str">
        <f t="shared" si="89"/>
        <v>N</v>
      </c>
      <c r="G272" s="32" t="str">
        <f t="shared" si="90"/>
        <v>N</v>
      </c>
      <c r="H272" s="32" t="str">
        <f t="shared" si="98"/>
        <v/>
      </c>
      <c r="I272" s="32" t="str">
        <f t="shared" si="78"/>
        <v/>
      </c>
      <c r="J272" s="32" t="str">
        <f t="shared" si="79"/>
        <v/>
      </c>
      <c r="K272" s="32" t="str">
        <f t="shared" si="91"/>
        <v/>
      </c>
      <c r="L272" s="32" t="str">
        <f t="shared" si="92"/>
        <v/>
      </c>
      <c r="M272" s="32" t="str">
        <f t="shared" si="80"/>
        <v/>
      </c>
      <c r="N272" s="32" t="str">
        <f t="shared" si="81"/>
        <v/>
      </c>
      <c r="O272" s="35" t="s">
        <v>51</v>
      </c>
      <c r="P272" s="32"/>
      <c r="Q272" s="32"/>
      <c r="R272" s="100" t="str">
        <f t="shared" si="93"/>
        <v/>
      </c>
      <c r="S272" s="100" t="str">
        <f t="shared" si="94"/>
        <v/>
      </c>
      <c r="T272" s="100" t="str">
        <f t="shared" si="95"/>
        <v/>
      </c>
      <c r="U272" s="100" t="str">
        <f t="shared" si="96"/>
        <v/>
      </c>
      <c r="V272" s="100" t="str">
        <f t="shared" si="82"/>
        <v/>
      </c>
      <c r="W272" s="100" t="str">
        <f t="shared" si="97"/>
        <v/>
      </c>
      <c r="X272" s="100" t="str">
        <f t="shared" si="83"/>
        <v/>
      </c>
      <c r="Y272" s="100" t="str">
        <f t="shared" si="84"/>
        <v/>
      </c>
      <c r="Z272" s="100" t="str">
        <f>IF(LEN(P272)&gt;0, DATA_ANALYSIS!E$20*P272+DATA_ANALYSIS!R$20, "")</f>
        <v/>
      </c>
      <c r="AA272" s="100" t="str">
        <f t="shared" si="85"/>
        <v/>
      </c>
      <c r="AB272" s="100" t="str">
        <f t="shared" si="86"/>
        <v/>
      </c>
      <c r="AC272" s="106" t="str">
        <f t="shared" si="87"/>
        <v/>
      </c>
    </row>
    <row r="273" spans="2:29" x14ac:dyDescent="0.2">
      <c r="B273" s="26"/>
      <c r="C273" s="101">
        <f t="shared" si="88"/>
        <v>0</v>
      </c>
      <c r="D273" s="105"/>
      <c r="E273" s="35"/>
      <c r="F273" s="32" t="str">
        <f t="shared" si="89"/>
        <v>N</v>
      </c>
      <c r="G273" s="32" t="str">
        <f t="shared" si="90"/>
        <v>N</v>
      </c>
      <c r="H273" s="32" t="str">
        <f t="shared" si="98"/>
        <v/>
      </c>
      <c r="I273" s="32" t="str">
        <f t="shared" si="78"/>
        <v/>
      </c>
      <c r="J273" s="32" t="str">
        <f t="shared" si="79"/>
        <v/>
      </c>
      <c r="K273" s="32" t="str">
        <f t="shared" si="91"/>
        <v/>
      </c>
      <c r="L273" s="32" t="str">
        <f t="shared" si="92"/>
        <v/>
      </c>
      <c r="M273" s="32" t="str">
        <f t="shared" si="80"/>
        <v/>
      </c>
      <c r="N273" s="32" t="str">
        <f t="shared" si="81"/>
        <v/>
      </c>
      <c r="O273" s="35" t="s">
        <v>51</v>
      </c>
      <c r="P273" s="32"/>
      <c r="Q273" s="32"/>
      <c r="R273" s="100" t="str">
        <f t="shared" si="93"/>
        <v/>
      </c>
      <c r="S273" s="100" t="str">
        <f t="shared" si="94"/>
        <v/>
      </c>
      <c r="T273" s="100" t="str">
        <f t="shared" si="95"/>
        <v/>
      </c>
      <c r="U273" s="100" t="str">
        <f t="shared" si="96"/>
        <v/>
      </c>
      <c r="V273" s="100" t="str">
        <f t="shared" si="82"/>
        <v/>
      </c>
      <c r="W273" s="100" t="str">
        <f t="shared" si="97"/>
        <v/>
      </c>
      <c r="X273" s="100" t="str">
        <f t="shared" si="83"/>
        <v/>
      </c>
      <c r="Y273" s="100" t="str">
        <f t="shared" si="84"/>
        <v/>
      </c>
      <c r="Z273" s="100" t="str">
        <f>IF(LEN(P273)&gt;0, DATA_ANALYSIS!E$20*P273+DATA_ANALYSIS!R$20, "")</f>
        <v/>
      </c>
      <c r="AA273" s="100" t="str">
        <f t="shared" si="85"/>
        <v/>
      </c>
      <c r="AB273" s="100" t="str">
        <f t="shared" si="86"/>
        <v/>
      </c>
      <c r="AC273" s="106" t="str">
        <f t="shared" si="87"/>
        <v/>
      </c>
    </row>
    <row r="274" spans="2:29" x14ac:dyDescent="0.2">
      <c r="B274" s="26"/>
      <c r="C274" s="101">
        <f t="shared" si="88"/>
        <v>0</v>
      </c>
      <c r="D274" s="105"/>
      <c r="E274" s="35"/>
      <c r="F274" s="32" t="str">
        <f t="shared" si="89"/>
        <v>N</v>
      </c>
      <c r="G274" s="32" t="str">
        <f t="shared" si="90"/>
        <v>N</v>
      </c>
      <c r="H274" s="32" t="str">
        <f t="shared" si="98"/>
        <v/>
      </c>
      <c r="I274" s="32" t="str">
        <f t="shared" si="78"/>
        <v/>
      </c>
      <c r="J274" s="32" t="str">
        <f t="shared" si="79"/>
        <v/>
      </c>
      <c r="K274" s="32" t="str">
        <f t="shared" si="91"/>
        <v/>
      </c>
      <c r="L274" s="32" t="str">
        <f t="shared" si="92"/>
        <v/>
      </c>
      <c r="M274" s="32" t="str">
        <f t="shared" si="80"/>
        <v/>
      </c>
      <c r="N274" s="32" t="str">
        <f t="shared" si="81"/>
        <v/>
      </c>
      <c r="O274" s="35" t="s">
        <v>51</v>
      </c>
      <c r="P274" s="32"/>
      <c r="Q274" s="32"/>
      <c r="R274" s="100" t="str">
        <f t="shared" si="93"/>
        <v/>
      </c>
      <c r="S274" s="100" t="str">
        <f t="shared" si="94"/>
        <v/>
      </c>
      <c r="T274" s="100" t="str">
        <f t="shared" si="95"/>
        <v/>
      </c>
      <c r="U274" s="100" t="str">
        <f t="shared" si="96"/>
        <v/>
      </c>
      <c r="V274" s="100" t="str">
        <f t="shared" si="82"/>
        <v/>
      </c>
      <c r="W274" s="100" t="str">
        <f t="shared" si="97"/>
        <v/>
      </c>
      <c r="X274" s="100" t="str">
        <f t="shared" si="83"/>
        <v/>
      </c>
      <c r="Y274" s="100" t="str">
        <f t="shared" si="84"/>
        <v/>
      </c>
      <c r="Z274" s="100" t="str">
        <f>IF(LEN(P274)&gt;0, DATA_ANALYSIS!E$20*P274+DATA_ANALYSIS!R$20, "")</f>
        <v/>
      </c>
      <c r="AA274" s="100" t="str">
        <f t="shared" si="85"/>
        <v/>
      </c>
      <c r="AB274" s="100" t="str">
        <f t="shared" si="86"/>
        <v/>
      </c>
      <c r="AC274" s="106" t="str">
        <f t="shared" si="87"/>
        <v/>
      </c>
    </row>
    <row r="275" spans="2:29" x14ac:dyDescent="0.2">
      <c r="B275" s="26"/>
      <c r="C275" s="101">
        <f t="shared" si="88"/>
        <v>0</v>
      </c>
      <c r="D275" s="105"/>
      <c r="E275" s="35"/>
      <c r="F275" s="32" t="str">
        <f t="shared" si="89"/>
        <v>N</v>
      </c>
      <c r="G275" s="32" t="str">
        <f t="shared" si="90"/>
        <v>N</v>
      </c>
      <c r="H275" s="32" t="str">
        <f t="shared" si="98"/>
        <v/>
      </c>
      <c r="I275" s="32" t="str">
        <f t="shared" si="78"/>
        <v/>
      </c>
      <c r="J275" s="32" t="str">
        <f t="shared" si="79"/>
        <v/>
      </c>
      <c r="K275" s="32" t="str">
        <f t="shared" si="91"/>
        <v/>
      </c>
      <c r="L275" s="32" t="str">
        <f t="shared" si="92"/>
        <v/>
      </c>
      <c r="M275" s="32" t="str">
        <f t="shared" si="80"/>
        <v/>
      </c>
      <c r="N275" s="32" t="str">
        <f t="shared" si="81"/>
        <v/>
      </c>
      <c r="O275" s="35" t="s">
        <v>51</v>
      </c>
      <c r="P275" s="32"/>
      <c r="Q275" s="32"/>
      <c r="R275" s="100" t="str">
        <f t="shared" si="93"/>
        <v/>
      </c>
      <c r="S275" s="100" t="str">
        <f t="shared" si="94"/>
        <v/>
      </c>
      <c r="T275" s="100" t="str">
        <f t="shared" si="95"/>
        <v/>
      </c>
      <c r="U275" s="100" t="str">
        <f t="shared" si="96"/>
        <v/>
      </c>
      <c r="V275" s="100" t="str">
        <f t="shared" si="82"/>
        <v/>
      </c>
      <c r="W275" s="100" t="str">
        <f t="shared" si="97"/>
        <v/>
      </c>
      <c r="X275" s="100" t="str">
        <f t="shared" si="83"/>
        <v/>
      </c>
      <c r="Y275" s="100" t="str">
        <f t="shared" si="84"/>
        <v/>
      </c>
      <c r="Z275" s="100" t="str">
        <f>IF(LEN(P275)&gt;0, DATA_ANALYSIS!E$20*P275+DATA_ANALYSIS!R$20, "")</f>
        <v/>
      </c>
      <c r="AA275" s="100" t="str">
        <f t="shared" si="85"/>
        <v/>
      </c>
      <c r="AB275" s="100" t="str">
        <f t="shared" si="86"/>
        <v/>
      </c>
      <c r="AC275" s="106" t="str">
        <f t="shared" si="87"/>
        <v/>
      </c>
    </row>
    <row r="276" spans="2:29" x14ac:dyDescent="0.2">
      <c r="B276" s="26"/>
      <c r="C276" s="101">
        <f t="shared" si="88"/>
        <v>0</v>
      </c>
      <c r="D276" s="105"/>
      <c r="E276" s="35"/>
      <c r="F276" s="32" t="str">
        <f t="shared" si="89"/>
        <v>N</v>
      </c>
      <c r="G276" s="32" t="str">
        <f t="shared" si="90"/>
        <v>N</v>
      </c>
      <c r="H276" s="32" t="str">
        <f t="shared" si="98"/>
        <v/>
      </c>
      <c r="I276" s="32" t="str">
        <f t="shared" si="78"/>
        <v/>
      </c>
      <c r="J276" s="32" t="str">
        <f t="shared" si="79"/>
        <v/>
      </c>
      <c r="K276" s="32" t="str">
        <f t="shared" si="91"/>
        <v/>
      </c>
      <c r="L276" s="32" t="str">
        <f t="shared" si="92"/>
        <v/>
      </c>
      <c r="M276" s="32" t="str">
        <f t="shared" si="80"/>
        <v/>
      </c>
      <c r="N276" s="32" t="str">
        <f t="shared" si="81"/>
        <v/>
      </c>
      <c r="O276" s="35" t="s">
        <v>51</v>
      </c>
      <c r="P276" s="32"/>
      <c r="Q276" s="32"/>
      <c r="R276" s="100" t="str">
        <f t="shared" si="93"/>
        <v/>
      </c>
      <c r="S276" s="100" t="str">
        <f t="shared" si="94"/>
        <v/>
      </c>
      <c r="T276" s="100" t="str">
        <f t="shared" si="95"/>
        <v/>
      </c>
      <c r="U276" s="100" t="str">
        <f t="shared" si="96"/>
        <v/>
      </c>
      <c r="V276" s="100" t="str">
        <f t="shared" si="82"/>
        <v/>
      </c>
      <c r="W276" s="100" t="str">
        <f t="shared" si="97"/>
        <v/>
      </c>
      <c r="X276" s="100" t="str">
        <f t="shared" si="83"/>
        <v/>
      </c>
      <c r="Y276" s="100" t="str">
        <f t="shared" si="84"/>
        <v/>
      </c>
      <c r="Z276" s="100" t="str">
        <f>IF(LEN(P276)&gt;0, DATA_ANALYSIS!E$20*P276+DATA_ANALYSIS!R$20, "")</f>
        <v/>
      </c>
      <c r="AA276" s="100" t="str">
        <f t="shared" si="85"/>
        <v/>
      </c>
      <c r="AB276" s="100" t="str">
        <f t="shared" si="86"/>
        <v/>
      </c>
      <c r="AC276" s="106" t="str">
        <f t="shared" si="87"/>
        <v/>
      </c>
    </row>
    <row r="277" spans="2:29" x14ac:dyDescent="0.2">
      <c r="B277" s="26"/>
      <c r="C277" s="101">
        <f t="shared" si="88"/>
        <v>0</v>
      </c>
      <c r="D277" s="105"/>
      <c r="E277" s="35"/>
      <c r="F277" s="32" t="str">
        <f t="shared" si="89"/>
        <v>N</v>
      </c>
      <c r="G277" s="32" t="str">
        <f t="shared" si="90"/>
        <v>N</v>
      </c>
      <c r="H277" s="32" t="str">
        <f t="shared" si="98"/>
        <v/>
      </c>
      <c r="I277" s="32" t="str">
        <f t="shared" si="78"/>
        <v/>
      </c>
      <c r="J277" s="32" t="str">
        <f t="shared" si="79"/>
        <v/>
      </c>
      <c r="K277" s="32" t="str">
        <f t="shared" si="91"/>
        <v/>
      </c>
      <c r="L277" s="32" t="str">
        <f t="shared" si="92"/>
        <v/>
      </c>
      <c r="M277" s="32" t="str">
        <f t="shared" si="80"/>
        <v/>
      </c>
      <c r="N277" s="32" t="str">
        <f t="shared" si="81"/>
        <v/>
      </c>
      <c r="O277" s="35" t="s">
        <v>51</v>
      </c>
      <c r="P277" s="32"/>
      <c r="Q277" s="32"/>
      <c r="R277" s="100" t="str">
        <f t="shared" si="93"/>
        <v/>
      </c>
      <c r="S277" s="100" t="str">
        <f t="shared" si="94"/>
        <v/>
      </c>
      <c r="T277" s="100" t="str">
        <f t="shared" si="95"/>
        <v/>
      </c>
      <c r="U277" s="100" t="str">
        <f t="shared" si="96"/>
        <v/>
      </c>
      <c r="V277" s="100" t="str">
        <f t="shared" si="82"/>
        <v/>
      </c>
      <c r="W277" s="100" t="str">
        <f t="shared" si="97"/>
        <v/>
      </c>
      <c r="X277" s="100" t="str">
        <f t="shared" si="83"/>
        <v/>
      </c>
      <c r="Y277" s="100" t="str">
        <f t="shared" si="84"/>
        <v/>
      </c>
      <c r="Z277" s="100" t="str">
        <f>IF(LEN(P277)&gt;0, DATA_ANALYSIS!E$20*P277+DATA_ANALYSIS!R$20, "")</f>
        <v/>
      </c>
      <c r="AA277" s="100" t="str">
        <f t="shared" si="85"/>
        <v/>
      </c>
      <c r="AB277" s="100" t="str">
        <f t="shared" si="86"/>
        <v/>
      </c>
      <c r="AC277" s="106" t="str">
        <f t="shared" si="87"/>
        <v/>
      </c>
    </row>
    <row r="278" spans="2:29" x14ac:dyDescent="0.2">
      <c r="B278" s="26"/>
      <c r="C278" s="101">
        <f t="shared" si="88"/>
        <v>0</v>
      </c>
      <c r="D278" s="105"/>
      <c r="E278" s="35"/>
      <c r="F278" s="32" t="str">
        <f t="shared" si="89"/>
        <v>N</v>
      </c>
      <c r="G278" s="32" t="str">
        <f t="shared" si="90"/>
        <v>N</v>
      </c>
      <c r="H278" s="32" t="str">
        <f t="shared" si="98"/>
        <v/>
      </c>
      <c r="I278" s="32" t="str">
        <f t="shared" si="78"/>
        <v/>
      </c>
      <c r="J278" s="32" t="str">
        <f t="shared" si="79"/>
        <v/>
      </c>
      <c r="K278" s="32" t="str">
        <f t="shared" si="91"/>
        <v/>
      </c>
      <c r="L278" s="32" t="str">
        <f t="shared" si="92"/>
        <v/>
      </c>
      <c r="M278" s="32" t="str">
        <f t="shared" si="80"/>
        <v/>
      </c>
      <c r="N278" s="32" t="str">
        <f t="shared" si="81"/>
        <v/>
      </c>
      <c r="O278" s="35" t="s">
        <v>51</v>
      </c>
      <c r="P278" s="32"/>
      <c r="Q278" s="32"/>
      <c r="R278" s="100" t="str">
        <f t="shared" si="93"/>
        <v/>
      </c>
      <c r="S278" s="100" t="str">
        <f t="shared" si="94"/>
        <v/>
      </c>
      <c r="T278" s="100" t="str">
        <f t="shared" si="95"/>
        <v/>
      </c>
      <c r="U278" s="100" t="str">
        <f t="shared" si="96"/>
        <v/>
      </c>
      <c r="V278" s="100" t="str">
        <f t="shared" si="82"/>
        <v/>
      </c>
      <c r="W278" s="100" t="str">
        <f t="shared" si="97"/>
        <v/>
      </c>
      <c r="X278" s="100" t="str">
        <f t="shared" si="83"/>
        <v/>
      </c>
      <c r="Y278" s="100" t="str">
        <f t="shared" si="84"/>
        <v/>
      </c>
      <c r="Z278" s="100" t="str">
        <f>IF(LEN(P278)&gt;0, DATA_ANALYSIS!E$20*P278+DATA_ANALYSIS!R$20, "")</f>
        <v/>
      </c>
      <c r="AA278" s="100" t="str">
        <f t="shared" si="85"/>
        <v/>
      </c>
      <c r="AB278" s="100" t="str">
        <f t="shared" si="86"/>
        <v/>
      </c>
      <c r="AC278" s="106" t="str">
        <f t="shared" si="87"/>
        <v/>
      </c>
    </row>
    <row r="279" spans="2:29" x14ac:dyDescent="0.2">
      <c r="B279" s="26"/>
      <c r="C279" s="101">
        <f t="shared" si="88"/>
        <v>0</v>
      </c>
      <c r="D279" s="105"/>
      <c r="E279" s="35"/>
      <c r="F279" s="32" t="str">
        <f t="shared" si="89"/>
        <v>N</v>
      </c>
      <c r="G279" s="32" t="str">
        <f t="shared" si="90"/>
        <v>N</v>
      </c>
      <c r="H279" s="32" t="str">
        <f t="shared" si="98"/>
        <v/>
      </c>
      <c r="I279" s="32" t="str">
        <f t="shared" si="78"/>
        <v/>
      </c>
      <c r="J279" s="32" t="str">
        <f t="shared" si="79"/>
        <v/>
      </c>
      <c r="K279" s="32" t="str">
        <f t="shared" si="91"/>
        <v/>
      </c>
      <c r="L279" s="32" t="str">
        <f t="shared" si="92"/>
        <v/>
      </c>
      <c r="M279" s="32" t="str">
        <f t="shared" si="80"/>
        <v/>
      </c>
      <c r="N279" s="32" t="str">
        <f t="shared" si="81"/>
        <v/>
      </c>
      <c r="O279" s="35" t="s">
        <v>51</v>
      </c>
      <c r="P279" s="32"/>
      <c r="Q279" s="32"/>
      <c r="R279" s="100" t="str">
        <f t="shared" si="93"/>
        <v/>
      </c>
      <c r="S279" s="100" t="str">
        <f t="shared" si="94"/>
        <v/>
      </c>
      <c r="T279" s="100" t="str">
        <f t="shared" si="95"/>
        <v/>
      </c>
      <c r="U279" s="100" t="str">
        <f t="shared" si="96"/>
        <v/>
      </c>
      <c r="V279" s="100" t="str">
        <f t="shared" si="82"/>
        <v/>
      </c>
      <c r="W279" s="100" t="str">
        <f t="shared" si="97"/>
        <v/>
      </c>
      <c r="X279" s="100" t="str">
        <f t="shared" si="83"/>
        <v/>
      </c>
      <c r="Y279" s="100" t="str">
        <f t="shared" si="84"/>
        <v/>
      </c>
      <c r="Z279" s="100" t="str">
        <f>IF(LEN(P279)&gt;0, DATA_ANALYSIS!E$20*P279+DATA_ANALYSIS!R$20, "")</f>
        <v/>
      </c>
      <c r="AA279" s="100" t="str">
        <f t="shared" si="85"/>
        <v/>
      </c>
      <c r="AB279" s="100" t="str">
        <f t="shared" si="86"/>
        <v/>
      </c>
      <c r="AC279" s="106" t="str">
        <f t="shared" si="87"/>
        <v/>
      </c>
    </row>
    <row r="280" spans="2:29" x14ac:dyDescent="0.2">
      <c r="B280" s="26"/>
      <c r="C280" s="101">
        <f t="shared" si="88"/>
        <v>0</v>
      </c>
      <c r="D280" s="105"/>
      <c r="E280" s="35"/>
      <c r="F280" s="32" t="str">
        <f t="shared" si="89"/>
        <v>N</v>
      </c>
      <c r="G280" s="32" t="str">
        <f t="shared" si="90"/>
        <v>N</v>
      </c>
      <c r="H280" s="32" t="str">
        <f t="shared" si="98"/>
        <v/>
      </c>
      <c r="I280" s="32" t="str">
        <f t="shared" si="78"/>
        <v/>
      </c>
      <c r="J280" s="32" t="str">
        <f t="shared" si="79"/>
        <v/>
      </c>
      <c r="K280" s="32" t="str">
        <f t="shared" si="91"/>
        <v/>
      </c>
      <c r="L280" s="32" t="str">
        <f t="shared" si="92"/>
        <v/>
      </c>
      <c r="M280" s="32" t="str">
        <f t="shared" si="80"/>
        <v/>
      </c>
      <c r="N280" s="32" t="str">
        <f t="shared" si="81"/>
        <v/>
      </c>
      <c r="O280" s="35" t="s">
        <v>51</v>
      </c>
      <c r="P280" s="32"/>
      <c r="Q280" s="32"/>
      <c r="R280" s="100" t="str">
        <f t="shared" si="93"/>
        <v/>
      </c>
      <c r="S280" s="100" t="str">
        <f t="shared" si="94"/>
        <v/>
      </c>
      <c r="T280" s="100" t="str">
        <f t="shared" si="95"/>
        <v/>
      </c>
      <c r="U280" s="100" t="str">
        <f t="shared" si="96"/>
        <v/>
      </c>
      <c r="V280" s="100" t="str">
        <f t="shared" si="82"/>
        <v/>
      </c>
      <c r="W280" s="100" t="str">
        <f t="shared" si="97"/>
        <v/>
      </c>
      <c r="X280" s="100" t="str">
        <f t="shared" si="83"/>
        <v/>
      </c>
      <c r="Y280" s="100" t="str">
        <f t="shared" si="84"/>
        <v/>
      </c>
      <c r="Z280" s="100" t="str">
        <f>IF(LEN(P280)&gt;0, DATA_ANALYSIS!E$20*P280+DATA_ANALYSIS!R$20, "")</f>
        <v/>
      </c>
      <c r="AA280" s="100" t="str">
        <f t="shared" si="85"/>
        <v/>
      </c>
      <c r="AB280" s="100" t="str">
        <f t="shared" si="86"/>
        <v/>
      </c>
      <c r="AC280" s="106" t="str">
        <f t="shared" si="87"/>
        <v/>
      </c>
    </row>
    <row r="281" spans="2:29" x14ac:dyDescent="0.2">
      <c r="B281" s="26"/>
      <c r="C281" s="101">
        <f t="shared" si="88"/>
        <v>0</v>
      </c>
      <c r="D281" s="105"/>
      <c r="E281" s="35"/>
      <c r="F281" s="32" t="str">
        <f t="shared" si="89"/>
        <v>N</v>
      </c>
      <c r="G281" s="32" t="str">
        <f t="shared" si="90"/>
        <v>N</v>
      </c>
      <c r="H281" s="32" t="str">
        <f t="shared" si="98"/>
        <v/>
      </c>
      <c r="I281" s="32" t="str">
        <f t="shared" si="78"/>
        <v/>
      </c>
      <c r="J281" s="32" t="str">
        <f t="shared" si="79"/>
        <v/>
      </c>
      <c r="K281" s="32" t="str">
        <f t="shared" si="91"/>
        <v/>
      </c>
      <c r="L281" s="32" t="str">
        <f t="shared" si="92"/>
        <v/>
      </c>
      <c r="M281" s="32" t="str">
        <f t="shared" si="80"/>
        <v/>
      </c>
      <c r="N281" s="32" t="str">
        <f t="shared" si="81"/>
        <v/>
      </c>
      <c r="O281" s="35" t="s">
        <v>51</v>
      </c>
      <c r="P281" s="32"/>
      <c r="Q281" s="32"/>
      <c r="R281" s="100" t="str">
        <f t="shared" si="93"/>
        <v/>
      </c>
      <c r="S281" s="100" t="str">
        <f t="shared" si="94"/>
        <v/>
      </c>
      <c r="T281" s="100" t="str">
        <f t="shared" si="95"/>
        <v/>
      </c>
      <c r="U281" s="100" t="str">
        <f t="shared" si="96"/>
        <v/>
      </c>
      <c r="V281" s="100" t="str">
        <f t="shared" si="82"/>
        <v/>
      </c>
      <c r="W281" s="100" t="str">
        <f t="shared" si="97"/>
        <v/>
      </c>
      <c r="X281" s="100" t="str">
        <f t="shared" si="83"/>
        <v/>
      </c>
      <c r="Y281" s="100" t="str">
        <f t="shared" si="84"/>
        <v/>
      </c>
      <c r="Z281" s="100" t="str">
        <f>IF(LEN(P281)&gt;0, DATA_ANALYSIS!E$20*P281+DATA_ANALYSIS!R$20, "")</f>
        <v/>
      </c>
      <c r="AA281" s="100" t="str">
        <f t="shared" si="85"/>
        <v/>
      </c>
      <c r="AB281" s="100" t="str">
        <f t="shared" si="86"/>
        <v/>
      </c>
      <c r="AC281" s="106" t="str">
        <f t="shared" si="87"/>
        <v/>
      </c>
    </row>
    <row r="282" spans="2:29" x14ac:dyDescent="0.2">
      <c r="B282" s="26"/>
      <c r="C282" s="101">
        <f t="shared" si="88"/>
        <v>0</v>
      </c>
      <c r="D282" s="105"/>
      <c r="E282" s="35"/>
      <c r="F282" s="32" t="str">
        <f t="shared" si="89"/>
        <v>N</v>
      </c>
      <c r="G282" s="32" t="str">
        <f t="shared" si="90"/>
        <v>N</v>
      </c>
      <c r="H282" s="32" t="str">
        <f t="shared" si="98"/>
        <v/>
      </c>
      <c r="I282" s="32" t="str">
        <f t="shared" si="78"/>
        <v/>
      </c>
      <c r="J282" s="32" t="str">
        <f t="shared" si="79"/>
        <v/>
      </c>
      <c r="K282" s="32" t="str">
        <f t="shared" si="91"/>
        <v/>
      </c>
      <c r="L282" s="32" t="str">
        <f t="shared" si="92"/>
        <v/>
      </c>
      <c r="M282" s="32" t="str">
        <f t="shared" si="80"/>
        <v/>
      </c>
      <c r="N282" s="32" t="str">
        <f t="shared" si="81"/>
        <v/>
      </c>
      <c r="O282" s="35" t="s">
        <v>51</v>
      </c>
      <c r="P282" s="32"/>
      <c r="Q282" s="32"/>
      <c r="R282" s="100" t="str">
        <f t="shared" si="93"/>
        <v/>
      </c>
      <c r="S282" s="100" t="str">
        <f t="shared" si="94"/>
        <v/>
      </c>
      <c r="T282" s="100" t="str">
        <f t="shared" si="95"/>
        <v/>
      </c>
      <c r="U282" s="100" t="str">
        <f t="shared" si="96"/>
        <v/>
      </c>
      <c r="V282" s="100" t="str">
        <f t="shared" si="82"/>
        <v/>
      </c>
      <c r="W282" s="100" t="str">
        <f t="shared" si="97"/>
        <v/>
      </c>
      <c r="X282" s="100" t="str">
        <f t="shared" si="83"/>
        <v/>
      </c>
      <c r="Y282" s="100" t="str">
        <f t="shared" si="84"/>
        <v/>
      </c>
      <c r="Z282" s="100" t="str">
        <f>IF(LEN(P282)&gt;0, DATA_ANALYSIS!E$20*P282+DATA_ANALYSIS!R$20, "")</f>
        <v/>
      </c>
      <c r="AA282" s="100" t="str">
        <f t="shared" si="85"/>
        <v/>
      </c>
      <c r="AB282" s="100" t="str">
        <f t="shared" si="86"/>
        <v/>
      </c>
      <c r="AC282" s="106" t="str">
        <f t="shared" si="87"/>
        <v/>
      </c>
    </row>
    <row r="283" spans="2:29" x14ac:dyDescent="0.2">
      <c r="B283" s="26"/>
      <c r="C283" s="101">
        <f t="shared" si="88"/>
        <v>0</v>
      </c>
      <c r="D283" s="105"/>
      <c r="E283" s="35"/>
      <c r="F283" s="32" t="str">
        <f t="shared" si="89"/>
        <v>N</v>
      </c>
      <c r="G283" s="32" t="str">
        <f t="shared" si="90"/>
        <v>N</v>
      </c>
      <c r="H283" s="32" t="str">
        <f t="shared" si="98"/>
        <v/>
      </c>
      <c r="I283" s="32" t="str">
        <f t="shared" ref="I283:I346" si="99">IF(F283="Y", D283+H283, "")</f>
        <v/>
      </c>
      <c r="J283" s="32" t="str">
        <f t="shared" ref="J283:J346" si="100">IF(G283="Y", E283+H283, "")</f>
        <v/>
      </c>
      <c r="K283" s="32" t="str">
        <f t="shared" si="91"/>
        <v/>
      </c>
      <c r="L283" s="32" t="str">
        <f t="shared" si="92"/>
        <v/>
      </c>
      <c r="M283" s="32" t="str">
        <f t="shared" ref="M283:M346" si="101">IF(F283="Y", IF(OR(P283&lt;J$20, P283&gt;K$20),1,0), "")</f>
        <v/>
      </c>
      <c r="N283" s="32" t="str">
        <f t="shared" ref="N283:N346" si="102">IF(G283="Y", IF(OR(Q283&lt;L$20, Q283&gt;M$20), 1, 0 ), "")</f>
        <v/>
      </c>
      <c r="O283" s="35" t="s">
        <v>51</v>
      </c>
      <c r="P283" s="32"/>
      <c r="Q283" s="32"/>
      <c r="R283" s="100" t="str">
        <f t="shared" si="93"/>
        <v/>
      </c>
      <c r="S283" s="100" t="str">
        <f t="shared" si="94"/>
        <v/>
      </c>
      <c r="T283" s="100" t="str">
        <f t="shared" si="95"/>
        <v/>
      </c>
      <c r="U283" s="100" t="str">
        <f t="shared" si="96"/>
        <v/>
      </c>
      <c r="V283" s="100" t="str">
        <f t="shared" ref="V283:V346" si="103">IFERROR(IF(F283="Y", (P283-P$25), ""), "")</f>
        <v/>
      </c>
      <c r="W283" s="100" t="str">
        <f t="shared" si="97"/>
        <v/>
      </c>
      <c r="X283" s="100" t="str">
        <f t="shared" ref="X283:X346" si="104">IFERROR(R283*S283,"")</f>
        <v/>
      </c>
      <c r="Y283" s="100" t="str">
        <f t="shared" ref="Y283:Y346" si="105">IFERROR(R283*R283, "")</f>
        <v/>
      </c>
      <c r="Z283" s="100" t="str">
        <f>IF(LEN(P283)&gt;0, DATA_ANALYSIS!E$20*P283+DATA_ANALYSIS!R$20, "")</f>
        <v/>
      </c>
      <c r="AA283" s="100" t="str">
        <f t="shared" ref="AA283:AA346" si="106">IFERROR(Z283-Q283, "")</f>
        <v/>
      </c>
      <c r="AB283" s="100" t="str">
        <f t="shared" ref="AB283:AB346" si="107">IFERROR(AA283*AA283, "")</f>
        <v/>
      </c>
      <c r="AC283" s="106" t="str">
        <f t="shared" ref="AC283:AC346" si="108">IFERROR(S283*S283,"")</f>
        <v/>
      </c>
    </row>
    <row r="284" spans="2:29" x14ac:dyDescent="0.2">
      <c r="B284" s="26"/>
      <c r="C284" s="101">
        <f t="shared" ref="C284:C347" si="109">IF(F284="Y",1,0)</f>
        <v>0</v>
      </c>
      <c r="D284" s="105"/>
      <c r="E284" s="35"/>
      <c r="F284" s="32" t="str">
        <f t="shared" ref="F284:F347" si="110">IF(LEN(D284)&gt;0, "Y", "N")</f>
        <v>N</v>
      </c>
      <c r="G284" s="32" t="str">
        <f t="shared" ref="G284:G347" si="111">IF(LEN(E284)&gt;0, "Y", "N")</f>
        <v>N</v>
      </c>
      <c r="H284" s="32" t="str">
        <f t="shared" si="98"/>
        <v/>
      </c>
      <c r="I284" s="32" t="str">
        <f t="shared" si="99"/>
        <v/>
      </c>
      <c r="J284" s="32" t="str">
        <f t="shared" si="100"/>
        <v/>
      </c>
      <c r="K284" s="32" t="str">
        <f t="shared" ref="K284:K347" si="112">IFERROR(RANK(I284, I$27:I$1034, 1), "")</f>
        <v/>
      </c>
      <c r="L284" s="32" t="str">
        <f t="shared" ref="L284:L347" si="113">IFERROR(RANK(J284, J$27:J$1034, 1), "")</f>
        <v/>
      </c>
      <c r="M284" s="32" t="str">
        <f t="shared" si="101"/>
        <v/>
      </c>
      <c r="N284" s="32" t="str">
        <f t="shared" si="102"/>
        <v/>
      </c>
      <c r="O284" s="35" t="s">
        <v>51</v>
      </c>
      <c r="P284" s="32"/>
      <c r="Q284" s="32"/>
      <c r="R284" s="100" t="str">
        <f t="shared" ref="R284:R347" si="114">IF(F284="Y", P284-P$23, "")</f>
        <v/>
      </c>
      <c r="S284" s="100" t="str">
        <f t="shared" ref="S284:S347" si="115">IF(G284="y", Q284-Q$23, "")</f>
        <v/>
      </c>
      <c r="T284" s="100" t="str">
        <f t="shared" ref="T284:T347" si="116">IFERROR(ABS(R284), "")</f>
        <v/>
      </c>
      <c r="U284" s="100" t="str">
        <f t="shared" ref="U284:U347" si="117">IFERROR(ABS(S284), "")</f>
        <v/>
      </c>
      <c r="V284" s="100" t="str">
        <f t="shared" si="103"/>
        <v/>
      </c>
      <c r="W284" s="100" t="str">
        <f t="shared" ref="W284:W347" si="118">IFERROR(IF(G284="Y", Q284-Q$25, ""), "")</f>
        <v/>
      </c>
      <c r="X284" s="100" t="str">
        <f t="shared" si="104"/>
        <v/>
      </c>
      <c r="Y284" s="100" t="str">
        <f t="shared" si="105"/>
        <v/>
      </c>
      <c r="Z284" s="100" t="str">
        <f>IF(LEN(P284)&gt;0, DATA_ANALYSIS!E$20*P284+DATA_ANALYSIS!R$20, "")</f>
        <v/>
      </c>
      <c r="AA284" s="100" t="str">
        <f t="shared" si="106"/>
        <v/>
      </c>
      <c r="AB284" s="100" t="str">
        <f t="shared" si="107"/>
        <v/>
      </c>
      <c r="AC284" s="106" t="str">
        <f t="shared" si="108"/>
        <v/>
      </c>
    </row>
    <row r="285" spans="2:29" x14ac:dyDescent="0.2">
      <c r="B285" s="26"/>
      <c r="C285" s="101">
        <f t="shared" si="109"/>
        <v>0</v>
      </c>
      <c r="D285" s="105"/>
      <c r="E285" s="35"/>
      <c r="F285" s="32" t="str">
        <f t="shared" si="110"/>
        <v>N</v>
      </c>
      <c r="G285" s="32" t="str">
        <f t="shared" si="111"/>
        <v>N</v>
      </c>
      <c r="H285" s="32" t="str">
        <f t="shared" ref="H285:H348" si="119">IF(G285="Y", 0.0000000001+H284, "")</f>
        <v/>
      </c>
      <c r="I285" s="32" t="str">
        <f t="shared" si="99"/>
        <v/>
      </c>
      <c r="J285" s="32" t="str">
        <f t="shared" si="100"/>
        <v/>
      </c>
      <c r="K285" s="32" t="str">
        <f t="shared" si="112"/>
        <v/>
      </c>
      <c r="L285" s="32" t="str">
        <f t="shared" si="113"/>
        <v/>
      </c>
      <c r="M285" s="32" t="str">
        <f t="shared" si="101"/>
        <v/>
      </c>
      <c r="N285" s="32" t="str">
        <f t="shared" si="102"/>
        <v/>
      </c>
      <c r="O285" s="35" t="s">
        <v>51</v>
      </c>
      <c r="P285" s="32"/>
      <c r="Q285" s="32"/>
      <c r="R285" s="100" t="str">
        <f t="shared" si="114"/>
        <v/>
      </c>
      <c r="S285" s="100" t="str">
        <f t="shared" si="115"/>
        <v/>
      </c>
      <c r="T285" s="100" t="str">
        <f t="shared" si="116"/>
        <v/>
      </c>
      <c r="U285" s="100" t="str">
        <f t="shared" si="117"/>
        <v/>
      </c>
      <c r="V285" s="100" t="str">
        <f t="shared" si="103"/>
        <v/>
      </c>
      <c r="W285" s="100" t="str">
        <f t="shared" si="118"/>
        <v/>
      </c>
      <c r="X285" s="100" t="str">
        <f t="shared" si="104"/>
        <v/>
      </c>
      <c r="Y285" s="100" t="str">
        <f t="shared" si="105"/>
        <v/>
      </c>
      <c r="Z285" s="100" t="str">
        <f>IF(LEN(P285)&gt;0, DATA_ANALYSIS!E$20*P285+DATA_ANALYSIS!R$20, "")</f>
        <v/>
      </c>
      <c r="AA285" s="100" t="str">
        <f t="shared" si="106"/>
        <v/>
      </c>
      <c r="AB285" s="100" t="str">
        <f t="shared" si="107"/>
        <v/>
      </c>
      <c r="AC285" s="106" t="str">
        <f t="shared" si="108"/>
        <v/>
      </c>
    </row>
    <row r="286" spans="2:29" x14ac:dyDescent="0.2">
      <c r="B286" s="26"/>
      <c r="C286" s="101">
        <f t="shared" si="109"/>
        <v>0</v>
      </c>
      <c r="D286" s="105"/>
      <c r="E286" s="35"/>
      <c r="F286" s="32" t="str">
        <f t="shared" si="110"/>
        <v>N</v>
      </c>
      <c r="G286" s="32" t="str">
        <f t="shared" si="111"/>
        <v>N</v>
      </c>
      <c r="H286" s="32" t="str">
        <f t="shared" si="119"/>
        <v/>
      </c>
      <c r="I286" s="32" t="str">
        <f t="shared" si="99"/>
        <v/>
      </c>
      <c r="J286" s="32" t="str">
        <f t="shared" si="100"/>
        <v/>
      </c>
      <c r="K286" s="32" t="str">
        <f t="shared" si="112"/>
        <v/>
      </c>
      <c r="L286" s="32" t="str">
        <f t="shared" si="113"/>
        <v/>
      </c>
      <c r="M286" s="32" t="str">
        <f t="shared" si="101"/>
        <v/>
      </c>
      <c r="N286" s="32" t="str">
        <f t="shared" si="102"/>
        <v/>
      </c>
      <c r="O286" s="35" t="s">
        <v>51</v>
      </c>
      <c r="P286" s="32"/>
      <c r="Q286" s="32"/>
      <c r="R286" s="100" t="str">
        <f t="shared" si="114"/>
        <v/>
      </c>
      <c r="S286" s="100" t="str">
        <f t="shared" si="115"/>
        <v/>
      </c>
      <c r="T286" s="100" t="str">
        <f t="shared" si="116"/>
        <v/>
      </c>
      <c r="U286" s="100" t="str">
        <f t="shared" si="117"/>
        <v/>
      </c>
      <c r="V286" s="100" t="str">
        <f t="shared" si="103"/>
        <v/>
      </c>
      <c r="W286" s="100" t="str">
        <f t="shared" si="118"/>
        <v/>
      </c>
      <c r="X286" s="100" t="str">
        <f t="shared" si="104"/>
        <v/>
      </c>
      <c r="Y286" s="100" t="str">
        <f t="shared" si="105"/>
        <v/>
      </c>
      <c r="Z286" s="100" t="str">
        <f>IF(LEN(P286)&gt;0, DATA_ANALYSIS!E$20*P286+DATA_ANALYSIS!R$20, "")</f>
        <v/>
      </c>
      <c r="AA286" s="100" t="str">
        <f t="shared" si="106"/>
        <v/>
      </c>
      <c r="AB286" s="100" t="str">
        <f t="shared" si="107"/>
        <v/>
      </c>
      <c r="AC286" s="106" t="str">
        <f t="shared" si="108"/>
        <v/>
      </c>
    </row>
    <row r="287" spans="2:29" x14ac:dyDescent="0.2">
      <c r="B287" s="26"/>
      <c r="C287" s="101">
        <f t="shared" si="109"/>
        <v>0</v>
      </c>
      <c r="D287" s="105"/>
      <c r="E287" s="35"/>
      <c r="F287" s="32" t="str">
        <f t="shared" si="110"/>
        <v>N</v>
      </c>
      <c r="G287" s="32" t="str">
        <f t="shared" si="111"/>
        <v>N</v>
      </c>
      <c r="H287" s="32" t="str">
        <f t="shared" si="119"/>
        <v/>
      </c>
      <c r="I287" s="32" t="str">
        <f t="shared" si="99"/>
        <v/>
      </c>
      <c r="J287" s="32" t="str">
        <f t="shared" si="100"/>
        <v/>
      </c>
      <c r="K287" s="32" t="str">
        <f t="shared" si="112"/>
        <v/>
      </c>
      <c r="L287" s="32" t="str">
        <f t="shared" si="113"/>
        <v/>
      </c>
      <c r="M287" s="32" t="str">
        <f t="shared" si="101"/>
        <v/>
      </c>
      <c r="N287" s="32" t="str">
        <f t="shared" si="102"/>
        <v/>
      </c>
      <c r="O287" s="35" t="s">
        <v>51</v>
      </c>
      <c r="P287" s="32"/>
      <c r="Q287" s="32"/>
      <c r="R287" s="100" t="str">
        <f t="shared" si="114"/>
        <v/>
      </c>
      <c r="S287" s="100" t="str">
        <f t="shared" si="115"/>
        <v/>
      </c>
      <c r="T287" s="100" t="str">
        <f t="shared" si="116"/>
        <v/>
      </c>
      <c r="U287" s="100" t="str">
        <f t="shared" si="117"/>
        <v/>
      </c>
      <c r="V287" s="100" t="str">
        <f t="shared" si="103"/>
        <v/>
      </c>
      <c r="W287" s="100" t="str">
        <f t="shared" si="118"/>
        <v/>
      </c>
      <c r="X287" s="100" t="str">
        <f t="shared" si="104"/>
        <v/>
      </c>
      <c r="Y287" s="100" t="str">
        <f t="shared" si="105"/>
        <v/>
      </c>
      <c r="Z287" s="100" t="str">
        <f>IF(LEN(P287)&gt;0, DATA_ANALYSIS!E$20*P287+DATA_ANALYSIS!R$20, "")</f>
        <v/>
      </c>
      <c r="AA287" s="100" t="str">
        <f t="shared" si="106"/>
        <v/>
      </c>
      <c r="AB287" s="100" t="str">
        <f t="shared" si="107"/>
        <v/>
      </c>
      <c r="AC287" s="106" t="str">
        <f t="shared" si="108"/>
        <v/>
      </c>
    </row>
    <row r="288" spans="2:29" x14ac:dyDescent="0.2">
      <c r="B288" s="26"/>
      <c r="C288" s="101">
        <f t="shared" si="109"/>
        <v>0</v>
      </c>
      <c r="D288" s="105"/>
      <c r="E288" s="35"/>
      <c r="F288" s="32" t="str">
        <f t="shared" si="110"/>
        <v>N</v>
      </c>
      <c r="G288" s="32" t="str">
        <f t="shared" si="111"/>
        <v>N</v>
      </c>
      <c r="H288" s="32" t="str">
        <f t="shared" si="119"/>
        <v/>
      </c>
      <c r="I288" s="32" t="str">
        <f t="shared" si="99"/>
        <v/>
      </c>
      <c r="J288" s="32" t="str">
        <f t="shared" si="100"/>
        <v/>
      </c>
      <c r="K288" s="32" t="str">
        <f t="shared" si="112"/>
        <v/>
      </c>
      <c r="L288" s="32" t="str">
        <f t="shared" si="113"/>
        <v/>
      </c>
      <c r="M288" s="32" t="str">
        <f t="shared" si="101"/>
        <v/>
      </c>
      <c r="N288" s="32" t="str">
        <f t="shared" si="102"/>
        <v/>
      </c>
      <c r="O288" s="35" t="s">
        <v>51</v>
      </c>
      <c r="P288" s="32"/>
      <c r="Q288" s="32"/>
      <c r="R288" s="100" t="str">
        <f t="shared" si="114"/>
        <v/>
      </c>
      <c r="S288" s="100" t="str">
        <f t="shared" si="115"/>
        <v/>
      </c>
      <c r="T288" s="100" t="str">
        <f t="shared" si="116"/>
        <v/>
      </c>
      <c r="U288" s="100" t="str">
        <f t="shared" si="117"/>
        <v/>
      </c>
      <c r="V288" s="100" t="str">
        <f t="shared" si="103"/>
        <v/>
      </c>
      <c r="W288" s="100" t="str">
        <f t="shared" si="118"/>
        <v/>
      </c>
      <c r="X288" s="100" t="str">
        <f t="shared" si="104"/>
        <v/>
      </c>
      <c r="Y288" s="100" t="str">
        <f t="shared" si="105"/>
        <v/>
      </c>
      <c r="Z288" s="100" t="str">
        <f>IF(LEN(P288)&gt;0, DATA_ANALYSIS!E$20*P288+DATA_ANALYSIS!R$20, "")</f>
        <v/>
      </c>
      <c r="AA288" s="100" t="str">
        <f t="shared" si="106"/>
        <v/>
      </c>
      <c r="AB288" s="100" t="str">
        <f t="shared" si="107"/>
        <v/>
      </c>
      <c r="AC288" s="106" t="str">
        <f t="shared" si="108"/>
        <v/>
      </c>
    </row>
    <row r="289" spans="2:29" x14ac:dyDescent="0.2">
      <c r="B289" s="26"/>
      <c r="C289" s="101">
        <f t="shared" si="109"/>
        <v>0</v>
      </c>
      <c r="D289" s="105"/>
      <c r="E289" s="35"/>
      <c r="F289" s="32" t="str">
        <f t="shared" si="110"/>
        <v>N</v>
      </c>
      <c r="G289" s="32" t="str">
        <f t="shared" si="111"/>
        <v>N</v>
      </c>
      <c r="H289" s="32" t="str">
        <f t="shared" si="119"/>
        <v/>
      </c>
      <c r="I289" s="32" t="str">
        <f t="shared" si="99"/>
        <v/>
      </c>
      <c r="J289" s="32" t="str">
        <f t="shared" si="100"/>
        <v/>
      </c>
      <c r="K289" s="32" t="str">
        <f t="shared" si="112"/>
        <v/>
      </c>
      <c r="L289" s="32" t="str">
        <f t="shared" si="113"/>
        <v/>
      </c>
      <c r="M289" s="32" t="str">
        <f t="shared" si="101"/>
        <v/>
      </c>
      <c r="N289" s="32" t="str">
        <f t="shared" si="102"/>
        <v/>
      </c>
      <c r="O289" s="35" t="s">
        <v>51</v>
      </c>
      <c r="P289" s="32"/>
      <c r="Q289" s="32"/>
      <c r="R289" s="100" t="str">
        <f t="shared" si="114"/>
        <v/>
      </c>
      <c r="S289" s="100" t="str">
        <f t="shared" si="115"/>
        <v/>
      </c>
      <c r="T289" s="100" t="str">
        <f t="shared" si="116"/>
        <v/>
      </c>
      <c r="U289" s="100" t="str">
        <f t="shared" si="117"/>
        <v/>
      </c>
      <c r="V289" s="100" t="str">
        <f t="shared" si="103"/>
        <v/>
      </c>
      <c r="W289" s="100" t="str">
        <f t="shared" si="118"/>
        <v/>
      </c>
      <c r="X289" s="100" t="str">
        <f t="shared" si="104"/>
        <v/>
      </c>
      <c r="Y289" s="100" t="str">
        <f t="shared" si="105"/>
        <v/>
      </c>
      <c r="Z289" s="100" t="str">
        <f>IF(LEN(P289)&gt;0, DATA_ANALYSIS!E$20*P289+DATA_ANALYSIS!R$20, "")</f>
        <v/>
      </c>
      <c r="AA289" s="100" t="str">
        <f t="shared" si="106"/>
        <v/>
      </c>
      <c r="AB289" s="100" t="str">
        <f t="shared" si="107"/>
        <v/>
      </c>
      <c r="AC289" s="106" t="str">
        <f t="shared" si="108"/>
        <v/>
      </c>
    </row>
    <row r="290" spans="2:29" x14ac:dyDescent="0.2">
      <c r="B290" s="26"/>
      <c r="C290" s="101">
        <f t="shared" si="109"/>
        <v>0</v>
      </c>
      <c r="D290" s="105"/>
      <c r="E290" s="35"/>
      <c r="F290" s="32" t="str">
        <f t="shared" si="110"/>
        <v>N</v>
      </c>
      <c r="G290" s="32" t="str">
        <f t="shared" si="111"/>
        <v>N</v>
      </c>
      <c r="H290" s="32" t="str">
        <f t="shared" si="119"/>
        <v/>
      </c>
      <c r="I290" s="32" t="str">
        <f t="shared" si="99"/>
        <v/>
      </c>
      <c r="J290" s="32" t="str">
        <f t="shared" si="100"/>
        <v/>
      </c>
      <c r="K290" s="32" t="str">
        <f t="shared" si="112"/>
        <v/>
      </c>
      <c r="L290" s="32" t="str">
        <f t="shared" si="113"/>
        <v/>
      </c>
      <c r="M290" s="32" t="str">
        <f t="shared" si="101"/>
        <v/>
      </c>
      <c r="N290" s="32" t="str">
        <f t="shared" si="102"/>
        <v/>
      </c>
      <c r="O290" s="35" t="s">
        <v>51</v>
      </c>
      <c r="P290" s="32"/>
      <c r="Q290" s="32"/>
      <c r="R290" s="100" t="str">
        <f t="shared" si="114"/>
        <v/>
      </c>
      <c r="S290" s="100" t="str">
        <f t="shared" si="115"/>
        <v/>
      </c>
      <c r="T290" s="100" t="str">
        <f t="shared" si="116"/>
        <v/>
      </c>
      <c r="U290" s="100" t="str">
        <f t="shared" si="117"/>
        <v/>
      </c>
      <c r="V290" s="100" t="str">
        <f t="shared" si="103"/>
        <v/>
      </c>
      <c r="W290" s="100" t="str">
        <f t="shared" si="118"/>
        <v/>
      </c>
      <c r="X290" s="100" t="str">
        <f t="shared" si="104"/>
        <v/>
      </c>
      <c r="Y290" s="100" t="str">
        <f t="shared" si="105"/>
        <v/>
      </c>
      <c r="Z290" s="100" t="str">
        <f>IF(LEN(P290)&gt;0, DATA_ANALYSIS!E$20*P290+DATA_ANALYSIS!R$20, "")</f>
        <v/>
      </c>
      <c r="AA290" s="100" t="str">
        <f t="shared" si="106"/>
        <v/>
      </c>
      <c r="AB290" s="100" t="str">
        <f t="shared" si="107"/>
        <v/>
      </c>
      <c r="AC290" s="106" t="str">
        <f t="shared" si="108"/>
        <v/>
      </c>
    </row>
    <row r="291" spans="2:29" x14ac:dyDescent="0.2">
      <c r="B291" s="26"/>
      <c r="C291" s="101">
        <f t="shared" si="109"/>
        <v>0</v>
      </c>
      <c r="D291" s="105"/>
      <c r="E291" s="35"/>
      <c r="F291" s="32" t="str">
        <f t="shared" si="110"/>
        <v>N</v>
      </c>
      <c r="G291" s="32" t="str">
        <f t="shared" si="111"/>
        <v>N</v>
      </c>
      <c r="H291" s="32" t="str">
        <f t="shared" si="119"/>
        <v/>
      </c>
      <c r="I291" s="32" t="str">
        <f t="shared" si="99"/>
        <v/>
      </c>
      <c r="J291" s="32" t="str">
        <f t="shared" si="100"/>
        <v/>
      </c>
      <c r="K291" s="32" t="str">
        <f t="shared" si="112"/>
        <v/>
      </c>
      <c r="L291" s="32" t="str">
        <f t="shared" si="113"/>
        <v/>
      </c>
      <c r="M291" s="32" t="str">
        <f t="shared" si="101"/>
        <v/>
      </c>
      <c r="N291" s="32" t="str">
        <f t="shared" si="102"/>
        <v/>
      </c>
      <c r="O291" s="35" t="s">
        <v>51</v>
      </c>
      <c r="P291" s="32"/>
      <c r="Q291" s="32"/>
      <c r="R291" s="100" t="str">
        <f t="shared" si="114"/>
        <v/>
      </c>
      <c r="S291" s="100" t="str">
        <f t="shared" si="115"/>
        <v/>
      </c>
      <c r="T291" s="100" t="str">
        <f t="shared" si="116"/>
        <v/>
      </c>
      <c r="U291" s="100" t="str">
        <f t="shared" si="117"/>
        <v/>
      </c>
      <c r="V291" s="100" t="str">
        <f t="shared" si="103"/>
        <v/>
      </c>
      <c r="W291" s="100" t="str">
        <f t="shared" si="118"/>
        <v/>
      </c>
      <c r="X291" s="100" t="str">
        <f t="shared" si="104"/>
        <v/>
      </c>
      <c r="Y291" s="100" t="str">
        <f t="shared" si="105"/>
        <v/>
      </c>
      <c r="Z291" s="100" t="str">
        <f>IF(LEN(P291)&gt;0, DATA_ANALYSIS!E$20*P291+DATA_ANALYSIS!R$20, "")</f>
        <v/>
      </c>
      <c r="AA291" s="100" t="str">
        <f t="shared" si="106"/>
        <v/>
      </c>
      <c r="AB291" s="100" t="str">
        <f t="shared" si="107"/>
        <v/>
      </c>
      <c r="AC291" s="106" t="str">
        <f t="shared" si="108"/>
        <v/>
      </c>
    </row>
    <row r="292" spans="2:29" x14ac:dyDescent="0.2">
      <c r="B292" s="26"/>
      <c r="C292" s="101">
        <f t="shared" si="109"/>
        <v>0</v>
      </c>
      <c r="D292" s="105"/>
      <c r="E292" s="35"/>
      <c r="F292" s="32" t="str">
        <f t="shared" si="110"/>
        <v>N</v>
      </c>
      <c r="G292" s="32" t="str">
        <f t="shared" si="111"/>
        <v>N</v>
      </c>
      <c r="H292" s="32" t="str">
        <f t="shared" si="119"/>
        <v/>
      </c>
      <c r="I292" s="32" t="str">
        <f t="shared" si="99"/>
        <v/>
      </c>
      <c r="J292" s="32" t="str">
        <f t="shared" si="100"/>
        <v/>
      </c>
      <c r="K292" s="32" t="str">
        <f t="shared" si="112"/>
        <v/>
      </c>
      <c r="L292" s="32" t="str">
        <f t="shared" si="113"/>
        <v/>
      </c>
      <c r="M292" s="32" t="str">
        <f t="shared" si="101"/>
        <v/>
      </c>
      <c r="N292" s="32" t="str">
        <f t="shared" si="102"/>
        <v/>
      </c>
      <c r="O292" s="35" t="s">
        <v>51</v>
      </c>
      <c r="P292" s="32"/>
      <c r="Q292" s="32"/>
      <c r="R292" s="100" t="str">
        <f t="shared" si="114"/>
        <v/>
      </c>
      <c r="S292" s="100" t="str">
        <f t="shared" si="115"/>
        <v/>
      </c>
      <c r="T292" s="100" t="str">
        <f t="shared" si="116"/>
        <v/>
      </c>
      <c r="U292" s="100" t="str">
        <f t="shared" si="117"/>
        <v/>
      </c>
      <c r="V292" s="100" t="str">
        <f t="shared" si="103"/>
        <v/>
      </c>
      <c r="W292" s="100" t="str">
        <f t="shared" si="118"/>
        <v/>
      </c>
      <c r="X292" s="100" t="str">
        <f t="shared" si="104"/>
        <v/>
      </c>
      <c r="Y292" s="100" t="str">
        <f t="shared" si="105"/>
        <v/>
      </c>
      <c r="Z292" s="100" t="str">
        <f>IF(LEN(P292)&gt;0, DATA_ANALYSIS!E$20*P292+DATA_ANALYSIS!R$20, "")</f>
        <v/>
      </c>
      <c r="AA292" s="100" t="str">
        <f t="shared" si="106"/>
        <v/>
      </c>
      <c r="AB292" s="100" t="str">
        <f t="shared" si="107"/>
        <v/>
      </c>
      <c r="AC292" s="106" t="str">
        <f t="shared" si="108"/>
        <v/>
      </c>
    </row>
    <row r="293" spans="2:29" x14ac:dyDescent="0.2">
      <c r="B293" s="26"/>
      <c r="C293" s="101">
        <f t="shared" si="109"/>
        <v>0</v>
      </c>
      <c r="D293" s="105"/>
      <c r="E293" s="35"/>
      <c r="F293" s="32" t="str">
        <f t="shared" si="110"/>
        <v>N</v>
      </c>
      <c r="G293" s="32" t="str">
        <f t="shared" si="111"/>
        <v>N</v>
      </c>
      <c r="H293" s="32" t="str">
        <f t="shared" si="119"/>
        <v/>
      </c>
      <c r="I293" s="32" t="str">
        <f t="shared" si="99"/>
        <v/>
      </c>
      <c r="J293" s="32" t="str">
        <f t="shared" si="100"/>
        <v/>
      </c>
      <c r="K293" s="32" t="str">
        <f t="shared" si="112"/>
        <v/>
      </c>
      <c r="L293" s="32" t="str">
        <f t="shared" si="113"/>
        <v/>
      </c>
      <c r="M293" s="32" t="str">
        <f t="shared" si="101"/>
        <v/>
      </c>
      <c r="N293" s="32" t="str">
        <f t="shared" si="102"/>
        <v/>
      </c>
      <c r="O293" s="35" t="s">
        <v>51</v>
      </c>
      <c r="P293" s="32"/>
      <c r="Q293" s="32"/>
      <c r="R293" s="100" t="str">
        <f t="shared" si="114"/>
        <v/>
      </c>
      <c r="S293" s="100" t="str">
        <f t="shared" si="115"/>
        <v/>
      </c>
      <c r="T293" s="100" t="str">
        <f t="shared" si="116"/>
        <v/>
      </c>
      <c r="U293" s="100" t="str">
        <f t="shared" si="117"/>
        <v/>
      </c>
      <c r="V293" s="100" t="str">
        <f t="shared" si="103"/>
        <v/>
      </c>
      <c r="W293" s="100" t="str">
        <f t="shared" si="118"/>
        <v/>
      </c>
      <c r="X293" s="100" t="str">
        <f t="shared" si="104"/>
        <v/>
      </c>
      <c r="Y293" s="100" t="str">
        <f t="shared" si="105"/>
        <v/>
      </c>
      <c r="Z293" s="100" t="str">
        <f>IF(LEN(P293)&gt;0, DATA_ANALYSIS!E$20*P293+DATA_ANALYSIS!R$20, "")</f>
        <v/>
      </c>
      <c r="AA293" s="100" t="str">
        <f t="shared" si="106"/>
        <v/>
      </c>
      <c r="AB293" s="100" t="str">
        <f t="shared" si="107"/>
        <v/>
      </c>
      <c r="AC293" s="106" t="str">
        <f t="shared" si="108"/>
        <v/>
      </c>
    </row>
    <row r="294" spans="2:29" x14ac:dyDescent="0.2">
      <c r="B294" s="26"/>
      <c r="C294" s="101">
        <f t="shared" si="109"/>
        <v>0</v>
      </c>
      <c r="D294" s="105"/>
      <c r="E294" s="35"/>
      <c r="F294" s="32" t="str">
        <f t="shared" si="110"/>
        <v>N</v>
      </c>
      <c r="G294" s="32" t="str">
        <f t="shared" si="111"/>
        <v>N</v>
      </c>
      <c r="H294" s="32" t="str">
        <f t="shared" si="119"/>
        <v/>
      </c>
      <c r="I294" s="32" t="str">
        <f t="shared" si="99"/>
        <v/>
      </c>
      <c r="J294" s="32" t="str">
        <f t="shared" si="100"/>
        <v/>
      </c>
      <c r="K294" s="32" t="str">
        <f t="shared" si="112"/>
        <v/>
      </c>
      <c r="L294" s="32" t="str">
        <f t="shared" si="113"/>
        <v/>
      </c>
      <c r="M294" s="32" t="str">
        <f t="shared" si="101"/>
        <v/>
      </c>
      <c r="N294" s="32" t="str">
        <f t="shared" si="102"/>
        <v/>
      </c>
      <c r="O294" s="35" t="s">
        <v>51</v>
      </c>
      <c r="P294" s="32"/>
      <c r="Q294" s="32"/>
      <c r="R294" s="100" t="str">
        <f t="shared" si="114"/>
        <v/>
      </c>
      <c r="S294" s="100" t="str">
        <f t="shared" si="115"/>
        <v/>
      </c>
      <c r="T294" s="100" t="str">
        <f t="shared" si="116"/>
        <v/>
      </c>
      <c r="U294" s="100" t="str">
        <f t="shared" si="117"/>
        <v/>
      </c>
      <c r="V294" s="100" t="str">
        <f t="shared" si="103"/>
        <v/>
      </c>
      <c r="W294" s="100" t="str">
        <f t="shared" si="118"/>
        <v/>
      </c>
      <c r="X294" s="100" t="str">
        <f t="shared" si="104"/>
        <v/>
      </c>
      <c r="Y294" s="100" t="str">
        <f t="shared" si="105"/>
        <v/>
      </c>
      <c r="Z294" s="100" t="str">
        <f>IF(LEN(P294)&gt;0, DATA_ANALYSIS!E$20*P294+DATA_ANALYSIS!R$20, "")</f>
        <v/>
      </c>
      <c r="AA294" s="100" t="str">
        <f t="shared" si="106"/>
        <v/>
      </c>
      <c r="AB294" s="100" t="str">
        <f t="shared" si="107"/>
        <v/>
      </c>
      <c r="AC294" s="106" t="str">
        <f t="shared" si="108"/>
        <v/>
      </c>
    </row>
    <row r="295" spans="2:29" x14ac:dyDescent="0.2">
      <c r="B295" s="26"/>
      <c r="C295" s="101">
        <f t="shared" si="109"/>
        <v>0</v>
      </c>
      <c r="D295" s="105"/>
      <c r="E295" s="35"/>
      <c r="F295" s="32" t="str">
        <f t="shared" si="110"/>
        <v>N</v>
      </c>
      <c r="G295" s="32" t="str">
        <f t="shared" si="111"/>
        <v>N</v>
      </c>
      <c r="H295" s="32" t="str">
        <f t="shared" si="119"/>
        <v/>
      </c>
      <c r="I295" s="32" t="str">
        <f t="shared" si="99"/>
        <v/>
      </c>
      <c r="J295" s="32" t="str">
        <f t="shared" si="100"/>
        <v/>
      </c>
      <c r="K295" s="32" t="str">
        <f t="shared" si="112"/>
        <v/>
      </c>
      <c r="L295" s="32" t="str">
        <f t="shared" si="113"/>
        <v/>
      </c>
      <c r="M295" s="32" t="str">
        <f t="shared" si="101"/>
        <v/>
      </c>
      <c r="N295" s="32" t="str">
        <f t="shared" si="102"/>
        <v/>
      </c>
      <c r="O295" s="35" t="s">
        <v>51</v>
      </c>
      <c r="P295" s="32"/>
      <c r="Q295" s="32"/>
      <c r="R295" s="100" t="str">
        <f t="shared" si="114"/>
        <v/>
      </c>
      <c r="S295" s="100" t="str">
        <f t="shared" si="115"/>
        <v/>
      </c>
      <c r="T295" s="100" t="str">
        <f t="shared" si="116"/>
        <v/>
      </c>
      <c r="U295" s="100" t="str">
        <f t="shared" si="117"/>
        <v/>
      </c>
      <c r="V295" s="100" t="str">
        <f t="shared" si="103"/>
        <v/>
      </c>
      <c r="W295" s="100" t="str">
        <f t="shared" si="118"/>
        <v/>
      </c>
      <c r="X295" s="100" t="str">
        <f t="shared" si="104"/>
        <v/>
      </c>
      <c r="Y295" s="100" t="str">
        <f t="shared" si="105"/>
        <v/>
      </c>
      <c r="Z295" s="100" t="str">
        <f>IF(LEN(P295)&gt;0, DATA_ANALYSIS!E$20*P295+DATA_ANALYSIS!R$20, "")</f>
        <v/>
      </c>
      <c r="AA295" s="100" t="str">
        <f t="shared" si="106"/>
        <v/>
      </c>
      <c r="AB295" s="100" t="str">
        <f t="shared" si="107"/>
        <v/>
      </c>
      <c r="AC295" s="106" t="str">
        <f t="shared" si="108"/>
        <v/>
      </c>
    </row>
    <row r="296" spans="2:29" x14ac:dyDescent="0.2">
      <c r="B296" s="26"/>
      <c r="C296" s="101">
        <f t="shared" si="109"/>
        <v>0</v>
      </c>
      <c r="D296" s="105"/>
      <c r="E296" s="35"/>
      <c r="F296" s="32" t="str">
        <f t="shared" si="110"/>
        <v>N</v>
      </c>
      <c r="G296" s="32" t="str">
        <f t="shared" si="111"/>
        <v>N</v>
      </c>
      <c r="H296" s="32" t="str">
        <f t="shared" si="119"/>
        <v/>
      </c>
      <c r="I296" s="32" t="str">
        <f t="shared" si="99"/>
        <v/>
      </c>
      <c r="J296" s="32" t="str">
        <f t="shared" si="100"/>
        <v/>
      </c>
      <c r="K296" s="32" t="str">
        <f t="shared" si="112"/>
        <v/>
      </c>
      <c r="L296" s="32" t="str">
        <f t="shared" si="113"/>
        <v/>
      </c>
      <c r="M296" s="32" t="str">
        <f t="shared" si="101"/>
        <v/>
      </c>
      <c r="N296" s="32" t="str">
        <f t="shared" si="102"/>
        <v/>
      </c>
      <c r="O296" s="35" t="s">
        <v>51</v>
      </c>
      <c r="P296" s="32"/>
      <c r="Q296" s="32"/>
      <c r="R296" s="100" t="str">
        <f t="shared" si="114"/>
        <v/>
      </c>
      <c r="S296" s="100" t="str">
        <f t="shared" si="115"/>
        <v/>
      </c>
      <c r="T296" s="100" t="str">
        <f t="shared" si="116"/>
        <v/>
      </c>
      <c r="U296" s="100" t="str">
        <f t="shared" si="117"/>
        <v/>
      </c>
      <c r="V296" s="100" t="str">
        <f t="shared" si="103"/>
        <v/>
      </c>
      <c r="W296" s="100" t="str">
        <f t="shared" si="118"/>
        <v/>
      </c>
      <c r="X296" s="100" t="str">
        <f t="shared" si="104"/>
        <v/>
      </c>
      <c r="Y296" s="100" t="str">
        <f t="shared" si="105"/>
        <v/>
      </c>
      <c r="Z296" s="100" t="str">
        <f>IF(LEN(P296)&gt;0, DATA_ANALYSIS!E$20*P296+DATA_ANALYSIS!R$20, "")</f>
        <v/>
      </c>
      <c r="AA296" s="100" t="str">
        <f t="shared" si="106"/>
        <v/>
      </c>
      <c r="AB296" s="100" t="str">
        <f t="shared" si="107"/>
        <v/>
      </c>
      <c r="AC296" s="106" t="str">
        <f t="shared" si="108"/>
        <v/>
      </c>
    </row>
    <row r="297" spans="2:29" x14ac:dyDescent="0.2">
      <c r="B297" s="26"/>
      <c r="C297" s="101">
        <f t="shared" si="109"/>
        <v>0</v>
      </c>
      <c r="D297" s="105"/>
      <c r="E297" s="35"/>
      <c r="F297" s="32" t="str">
        <f t="shared" si="110"/>
        <v>N</v>
      </c>
      <c r="G297" s="32" t="str">
        <f t="shared" si="111"/>
        <v>N</v>
      </c>
      <c r="H297" s="32" t="str">
        <f t="shared" si="119"/>
        <v/>
      </c>
      <c r="I297" s="32" t="str">
        <f t="shared" si="99"/>
        <v/>
      </c>
      <c r="J297" s="32" t="str">
        <f t="shared" si="100"/>
        <v/>
      </c>
      <c r="K297" s="32" t="str">
        <f t="shared" si="112"/>
        <v/>
      </c>
      <c r="L297" s="32" t="str">
        <f t="shared" si="113"/>
        <v/>
      </c>
      <c r="M297" s="32" t="str">
        <f t="shared" si="101"/>
        <v/>
      </c>
      <c r="N297" s="32" t="str">
        <f t="shared" si="102"/>
        <v/>
      </c>
      <c r="O297" s="35" t="s">
        <v>51</v>
      </c>
      <c r="P297" s="32"/>
      <c r="Q297" s="32"/>
      <c r="R297" s="100" t="str">
        <f t="shared" si="114"/>
        <v/>
      </c>
      <c r="S297" s="100" t="str">
        <f t="shared" si="115"/>
        <v/>
      </c>
      <c r="T297" s="100" t="str">
        <f t="shared" si="116"/>
        <v/>
      </c>
      <c r="U297" s="100" t="str">
        <f t="shared" si="117"/>
        <v/>
      </c>
      <c r="V297" s="100" t="str">
        <f t="shared" si="103"/>
        <v/>
      </c>
      <c r="W297" s="100" t="str">
        <f t="shared" si="118"/>
        <v/>
      </c>
      <c r="X297" s="100" t="str">
        <f t="shared" si="104"/>
        <v/>
      </c>
      <c r="Y297" s="100" t="str">
        <f t="shared" si="105"/>
        <v/>
      </c>
      <c r="Z297" s="100" t="str">
        <f>IF(LEN(P297)&gt;0, DATA_ANALYSIS!E$20*P297+DATA_ANALYSIS!R$20, "")</f>
        <v/>
      </c>
      <c r="AA297" s="100" t="str">
        <f t="shared" si="106"/>
        <v/>
      </c>
      <c r="AB297" s="100" t="str">
        <f t="shared" si="107"/>
        <v/>
      </c>
      <c r="AC297" s="106" t="str">
        <f t="shared" si="108"/>
        <v/>
      </c>
    </row>
    <row r="298" spans="2:29" x14ac:dyDescent="0.2">
      <c r="B298" s="26"/>
      <c r="C298" s="101">
        <f t="shared" si="109"/>
        <v>0</v>
      </c>
      <c r="D298" s="105"/>
      <c r="E298" s="35"/>
      <c r="F298" s="32" t="str">
        <f t="shared" si="110"/>
        <v>N</v>
      </c>
      <c r="G298" s="32" t="str">
        <f t="shared" si="111"/>
        <v>N</v>
      </c>
      <c r="H298" s="32" t="str">
        <f t="shared" si="119"/>
        <v/>
      </c>
      <c r="I298" s="32" t="str">
        <f t="shared" si="99"/>
        <v/>
      </c>
      <c r="J298" s="32" t="str">
        <f t="shared" si="100"/>
        <v/>
      </c>
      <c r="K298" s="32" t="str">
        <f t="shared" si="112"/>
        <v/>
      </c>
      <c r="L298" s="32" t="str">
        <f t="shared" si="113"/>
        <v/>
      </c>
      <c r="M298" s="32" t="str">
        <f t="shared" si="101"/>
        <v/>
      </c>
      <c r="N298" s="32" t="str">
        <f t="shared" si="102"/>
        <v/>
      </c>
      <c r="O298" s="35" t="s">
        <v>51</v>
      </c>
      <c r="P298" s="32"/>
      <c r="Q298" s="32"/>
      <c r="R298" s="100" t="str">
        <f t="shared" si="114"/>
        <v/>
      </c>
      <c r="S298" s="100" t="str">
        <f t="shared" si="115"/>
        <v/>
      </c>
      <c r="T298" s="100" t="str">
        <f t="shared" si="116"/>
        <v/>
      </c>
      <c r="U298" s="100" t="str">
        <f t="shared" si="117"/>
        <v/>
      </c>
      <c r="V298" s="100" t="str">
        <f t="shared" si="103"/>
        <v/>
      </c>
      <c r="W298" s="100" t="str">
        <f t="shared" si="118"/>
        <v/>
      </c>
      <c r="X298" s="100" t="str">
        <f t="shared" si="104"/>
        <v/>
      </c>
      <c r="Y298" s="100" t="str">
        <f t="shared" si="105"/>
        <v/>
      </c>
      <c r="Z298" s="100" t="str">
        <f>IF(LEN(P298)&gt;0, DATA_ANALYSIS!E$20*P298+DATA_ANALYSIS!R$20, "")</f>
        <v/>
      </c>
      <c r="AA298" s="100" t="str">
        <f t="shared" si="106"/>
        <v/>
      </c>
      <c r="AB298" s="100" t="str">
        <f t="shared" si="107"/>
        <v/>
      </c>
      <c r="AC298" s="106" t="str">
        <f t="shared" si="108"/>
        <v/>
      </c>
    </row>
    <row r="299" spans="2:29" x14ac:dyDescent="0.2">
      <c r="B299" s="26"/>
      <c r="C299" s="101">
        <f t="shared" si="109"/>
        <v>0</v>
      </c>
      <c r="D299" s="105"/>
      <c r="E299" s="35"/>
      <c r="F299" s="32" t="str">
        <f t="shared" si="110"/>
        <v>N</v>
      </c>
      <c r="G299" s="32" t="str">
        <f t="shared" si="111"/>
        <v>N</v>
      </c>
      <c r="H299" s="32" t="str">
        <f t="shared" si="119"/>
        <v/>
      </c>
      <c r="I299" s="32" t="str">
        <f t="shared" si="99"/>
        <v/>
      </c>
      <c r="J299" s="32" t="str">
        <f t="shared" si="100"/>
        <v/>
      </c>
      <c r="K299" s="32" t="str">
        <f t="shared" si="112"/>
        <v/>
      </c>
      <c r="L299" s="32" t="str">
        <f t="shared" si="113"/>
        <v/>
      </c>
      <c r="M299" s="32" t="str">
        <f t="shared" si="101"/>
        <v/>
      </c>
      <c r="N299" s="32" t="str">
        <f t="shared" si="102"/>
        <v/>
      </c>
      <c r="O299" s="35" t="s">
        <v>51</v>
      </c>
      <c r="P299" s="32"/>
      <c r="Q299" s="32"/>
      <c r="R299" s="100" t="str">
        <f t="shared" si="114"/>
        <v/>
      </c>
      <c r="S299" s="100" t="str">
        <f t="shared" si="115"/>
        <v/>
      </c>
      <c r="T299" s="100" t="str">
        <f t="shared" si="116"/>
        <v/>
      </c>
      <c r="U299" s="100" t="str">
        <f t="shared" si="117"/>
        <v/>
      </c>
      <c r="V299" s="100" t="str">
        <f t="shared" si="103"/>
        <v/>
      </c>
      <c r="W299" s="100" t="str">
        <f t="shared" si="118"/>
        <v/>
      </c>
      <c r="X299" s="100" t="str">
        <f t="shared" si="104"/>
        <v/>
      </c>
      <c r="Y299" s="100" t="str">
        <f t="shared" si="105"/>
        <v/>
      </c>
      <c r="Z299" s="100" t="str">
        <f>IF(LEN(P299)&gt;0, DATA_ANALYSIS!E$20*P299+DATA_ANALYSIS!R$20, "")</f>
        <v/>
      </c>
      <c r="AA299" s="100" t="str">
        <f t="shared" si="106"/>
        <v/>
      </c>
      <c r="AB299" s="100" t="str">
        <f t="shared" si="107"/>
        <v/>
      </c>
      <c r="AC299" s="106" t="str">
        <f t="shared" si="108"/>
        <v/>
      </c>
    </row>
    <row r="300" spans="2:29" x14ac:dyDescent="0.2">
      <c r="B300" s="26"/>
      <c r="C300" s="101">
        <f t="shared" si="109"/>
        <v>0</v>
      </c>
      <c r="D300" s="105"/>
      <c r="E300" s="35"/>
      <c r="F300" s="32" t="str">
        <f t="shared" si="110"/>
        <v>N</v>
      </c>
      <c r="G300" s="32" t="str">
        <f t="shared" si="111"/>
        <v>N</v>
      </c>
      <c r="H300" s="32" t="str">
        <f t="shared" si="119"/>
        <v/>
      </c>
      <c r="I300" s="32" t="str">
        <f t="shared" si="99"/>
        <v/>
      </c>
      <c r="J300" s="32" t="str">
        <f t="shared" si="100"/>
        <v/>
      </c>
      <c r="K300" s="32" t="str">
        <f t="shared" si="112"/>
        <v/>
      </c>
      <c r="L300" s="32" t="str">
        <f t="shared" si="113"/>
        <v/>
      </c>
      <c r="M300" s="32" t="str">
        <f t="shared" si="101"/>
        <v/>
      </c>
      <c r="N300" s="32" t="str">
        <f t="shared" si="102"/>
        <v/>
      </c>
      <c r="O300" s="35" t="s">
        <v>51</v>
      </c>
      <c r="P300" s="32"/>
      <c r="Q300" s="32"/>
      <c r="R300" s="100" t="str">
        <f t="shared" si="114"/>
        <v/>
      </c>
      <c r="S300" s="100" t="str">
        <f t="shared" si="115"/>
        <v/>
      </c>
      <c r="T300" s="100" t="str">
        <f t="shared" si="116"/>
        <v/>
      </c>
      <c r="U300" s="100" t="str">
        <f t="shared" si="117"/>
        <v/>
      </c>
      <c r="V300" s="100" t="str">
        <f t="shared" si="103"/>
        <v/>
      </c>
      <c r="W300" s="100" t="str">
        <f t="shared" si="118"/>
        <v/>
      </c>
      <c r="X300" s="100" t="str">
        <f t="shared" si="104"/>
        <v/>
      </c>
      <c r="Y300" s="100" t="str">
        <f t="shared" si="105"/>
        <v/>
      </c>
      <c r="Z300" s="100" t="str">
        <f>IF(LEN(P300)&gt;0, DATA_ANALYSIS!E$20*P300+DATA_ANALYSIS!R$20, "")</f>
        <v/>
      </c>
      <c r="AA300" s="100" t="str">
        <f t="shared" si="106"/>
        <v/>
      </c>
      <c r="AB300" s="100" t="str">
        <f t="shared" si="107"/>
        <v/>
      </c>
      <c r="AC300" s="106" t="str">
        <f t="shared" si="108"/>
        <v/>
      </c>
    </row>
    <row r="301" spans="2:29" x14ac:dyDescent="0.2">
      <c r="B301" s="26"/>
      <c r="C301" s="101">
        <f t="shared" si="109"/>
        <v>0</v>
      </c>
      <c r="D301" s="105"/>
      <c r="E301" s="35"/>
      <c r="F301" s="32" t="str">
        <f t="shared" si="110"/>
        <v>N</v>
      </c>
      <c r="G301" s="32" t="str">
        <f t="shared" si="111"/>
        <v>N</v>
      </c>
      <c r="H301" s="32" t="str">
        <f t="shared" si="119"/>
        <v/>
      </c>
      <c r="I301" s="32" t="str">
        <f t="shared" si="99"/>
        <v/>
      </c>
      <c r="J301" s="32" t="str">
        <f t="shared" si="100"/>
        <v/>
      </c>
      <c r="K301" s="32" t="str">
        <f t="shared" si="112"/>
        <v/>
      </c>
      <c r="L301" s="32" t="str">
        <f t="shared" si="113"/>
        <v/>
      </c>
      <c r="M301" s="32" t="str">
        <f t="shared" si="101"/>
        <v/>
      </c>
      <c r="N301" s="32" t="str">
        <f t="shared" si="102"/>
        <v/>
      </c>
      <c r="O301" s="35" t="s">
        <v>51</v>
      </c>
      <c r="P301" s="32"/>
      <c r="Q301" s="32"/>
      <c r="R301" s="100" t="str">
        <f t="shared" si="114"/>
        <v/>
      </c>
      <c r="S301" s="100" t="str">
        <f t="shared" si="115"/>
        <v/>
      </c>
      <c r="T301" s="100" t="str">
        <f t="shared" si="116"/>
        <v/>
      </c>
      <c r="U301" s="100" t="str">
        <f t="shared" si="117"/>
        <v/>
      </c>
      <c r="V301" s="100" t="str">
        <f t="shared" si="103"/>
        <v/>
      </c>
      <c r="W301" s="100" t="str">
        <f t="shared" si="118"/>
        <v/>
      </c>
      <c r="X301" s="100" t="str">
        <f t="shared" si="104"/>
        <v/>
      </c>
      <c r="Y301" s="100" t="str">
        <f t="shared" si="105"/>
        <v/>
      </c>
      <c r="Z301" s="100" t="str">
        <f>IF(LEN(P301)&gt;0, DATA_ANALYSIS!E$20*P301+DATA_ANALYSIS!R$20, "")</f>
        <v/>
      </c>
      <c r="AA301" s="100" t="str">
        <f t="shared" si="106"/>
        <v/>
      </c>
      <c r="AB301" s="100" t="str">
        <f t="shared" si="107"/>
        <v/>
      </c>
      <c r="AC301" s="106" t="str">
        <f t="shared" si="108"/>
        <v/>
      </c>
    </row>
    <row r="302" spans="2:29" x14ac:dyDescent="0.2">
      <c r="B302" s="26"/>
      <c r="C302" s="101">
        <f t="shared" si="109"/>
        <v>0</v>
      </c>
      <c r="D302" s="105"/>
      <c r="E302" s="35"/>
      <c r="F302" s="32" t="str">
        <f t="shared" si="110"/>
        <v>N</v>
      </c>
      <c r="G302" s="32" t="str">
        <f t="shared" si="111"/>
        <v>N</v>
      </c>
      <c r="H302" s="32" t="str">
        <f t="shared" si="119"/>
        <v/>
      </c>
      <c r="I302" s="32" t="str">
        <f t="shared" si="99"/>
        <v/>
      </c>
      <c r="J302" s="32" t="str">
        <f t="shared" si="100"/>
        <v/>
      </c>
      <c r="K302" s="32" t="str">
        <f t="shared" si="112"/>
        <v/>
      </c>
      <c r="L302" s="32" t="str">
        <f t="shared" si="113"/>
        <v/>
      </c>
      <c r="M302" s="32" t="str">
        <f t="shared" si="101"/>
        <v/>
      </c>
      <c r="N302" s="32" t="str">
        <f t="shared" si="102"/>
        <v/>
      </c>
      <c r="O302" s="35" t="s">
        <v>51</v>
      </c>
      <c r="P302" s="32"/>
      <c r="Q302" s="32"/>
      <c r="R302" s="100" t="str">
        <f t="shared" si="114"/>
        <v/>
      </c>
      <c r="S302" s="100" t="str">
        <f t="shared" si="115"/>
        <v/>
      </c>
      <c r="T302" s="100" t="str">
        <f t="shared" si="116"/>
        <v/>
      </c>
      <c r="U302" s="100" t="str">
        <f t="shared" si="117"/>
        <v/>
      </c>
      <c r="V302" s="100" t="str">
        <f t="shared" si="103"/>
        <v/>
      </c>
      <c r="W302" s="100" t="str">
        <f t="shared" si="118"/>
        <v/>
      </c>
      <c r="X302" s="100" t="str">
        <f t="shared" si="104"/>
        <v/>
      </c>
      <c r="Y302" s="100" t="str">
        <f t="shared" si="105"/>
        <v/>
      </c>
      <c r="Z302" s="100" t="str">
        <f>IF(LEN(P302)&gt;0, DATA_ANALYSIS!E$20*P302+DATA_ANALYSIS!R$20, "")</f>
        <v/>
      </c>
      <c r="AA302" s="100" t="str">
        <f t="shared" si="106"/>
        <v/>
      </c>
      <c r="AB302" s="100" t="str">
        <f t="shared" si="107"/>
        <v/>
      </c>
      <c r="AC302" s="106" t="str">
        <f t="shared" si="108"/>
        <v/>
      </c>
    </row>
    <row r="303" spans="2:29" x14ac:dyDescent="0.2">
      <c r="B303" s="26"/>
      <c r="C303" s="101">
        <f t="shared" si="109"/>
        <v>0</v>
      </c>
      <c r="D303" s="105"/>
      <c r="E303" s="35"/>
      <c r="F303" s="32" t="str">
        <f t="shared" si="110"/>
        <v>N</v>
      </c>
      <c r="G303" s="32" t="str">
        <f t="shared" si="111"/>
        <v>N</v>
      </c>
      <c r="H303" s="32" t="str">
        <f t="shared" si="119"/>
        <v/>
      </c>
      <c r="I303" s="32" t="str">
        <f t="shared" si="99"/>
        <v/>
      </c>
      <c r="J303" s="32" t="str">
        <f t="shared" si="100"/>
        <v/>
      </c>
      <c r="K303" s="32" t="str">
        <f t="shared" si="112"/>
        <v/>
      </c>
      <c r="L303" s="32" t="str">
        <f t="shared" si="113"/>
        <v/>
      </c>
      <c r="M303" s="32" t="str">
        <f t="shared" si="101"/>
        <v/>
      </c>
      <c r="N303" s="32" t="str">
        <f t="shared" si="102"/>
        <v/>
      </c>
      <c r="O303" s="35" t="s">
        <v>51</v>
      </c>
      <c r="P303" s="32"/>
      <c r="Q303" s="32"/>
      <c r="R303" s="100" t="str">
        <f t="shared" si="114"/>
        <v/>
      </c>
      <c r="S303" s="100" t="str">
        <f t="shared" si="115"/>
        <v/>
      </c>
      <c r="T303" s="100" t="str">
        <f t="shared" si="116"/>
        <v/>
      </c>
      <c r="U303" s="100" t="str">
        <f t="shared" si="117"/>
        <v/>
      </c>
      <c r="V303" s="100" t="str">
        <f t="shared" si="103"/>
        <v/>
      </c>
      <c r="W303" s="100" t="str">
        <f t="shared" si="118"/>
        <v/>
      </c>
      <c r="X303" s="100" t="str">
        <f t="shared" si="104"/>
        <v/>
      </c>
      <c r="Y303" s="100" t="str">
        <f t="shared" si="105"/>
        <v/>
      </c>
      <c r="Z303" s="100" t="str">
        <f>IF(LEN(P303)&gt;0, DATA_ANALYSIS!E$20*P303+DATA_ANALYSIS!R$20, "")</f>
        <v/>
      </c>
      <c r="AA303" s="100" t="str">
        <f t="shared" si="106"/>
        <v/>
      </c>
      <c r="AB303" s="100" t="str">
        <f t="shared" si="107"/>
        <v/>
      </c>
      <c r="AC303" s="106" t="str">
        <f t="shared" si="108"/>
        <v/>
      </c>
    </row>
    <row r="304" spans="2:29" x14ac:dyDescent="0.2">
      <c r="B304" s="26"/>
      <c r="C304" s="101">
        <f t="shared" si="109"/>
        <v>0</v>
      </c>
      <c r="D304" s="105"/>
      <c r="E304" s="35"/>
      <c r="F304" s="32" t="str">
        <f t="shared" si="110"/>
        <v>N</v>
      </c>
      <c r="G304" s="32" t="str">
        <f t="shared" si="111"/>
        <v>N</v>
      </c>
      <c r="H304" s="32" t="str">
        <f t="shared" si="119"/>
        <v/>
      </c>
      <c r="I304" s="32" t="str">
        <f t="shared" si="99"/>
        <v/>
      </c>
      <c r="J304" s="32" t="str">
        <f t="shared" si="100"/>
        <v/>
      </c>
      <c r="K304" s="32" t="str">
        <f t="shared" si="112"/>
        <v/>
      </c>
      <c r="L304" s="32" t="str">
        <f t="shared" si="113"/>
        <v/>
      </c>
      <c r="M304" s="32" t="str">
        <f t="shared" si="101"/>
        <v/>
      </c>
      <c r="N304" s="32" t="str">
        <f t="shared" si="102"/>
        <v/>
      </c>
      <c r="O304" s="35" t="s">
        <v>51</v>
      </c>
      <c r="P304" s="32"/>
      <c r="Q304" s="32"/>
      <c r="R304" s="100" t="str">
        <f t="shared" si="114"/>
        <v/>
      </c>
      <c r="S304" s="100" t="str">
        <f t="shared" si="115"/>
        <v/>
      </c>
      <c r="T304" s="100" t="str">
        <f t="shared" si="116"/>
        <v/>
      </c>
      <c r="U304" s="100" t="str">
        <f t="shared" si="117"/>
        <v/>
      </c>
      <c r="V304" s="100" t="str">
        <f t="shared" si="103"/>
        <v/>
      </c>
      <c r="W304" s="100" t="str">
        <f t="shared" si="118"/>
        <v/>
      </c>
      <c r="X304" s="100" t="str">
        <f t="shared" si="104"/>
        <v/>
      </c>
      <c r="Y304" s="100" t="str">
        <f t="shared" si="105"/>
        <v/>
      </c>
      <c r="Z304" s="100" t="str">
        <f>IF(LEN(P304)&gt;0, DATA_ANALYSIS!E$20*P304+DATA_ANALYSIS!R$20, "")</f>
        <v/>
      </c>
      <c r="AA304" s="100" t="str">
        <f t="shared" si="106"/>
        <v/>
      </c>
      <c r="AB304" s="100" t="str">
        <f t="shared" si="107"/>
        <v/>
      </c>
      <c r="AC304" s="106" t="str">
        <f t="shared" si="108"/>
        <v/>
      </c>
    </row>
    <row r="305" spans="2:29" x14ac:dyDescent="0.2">
      <c r="B305" s="26"/>
      <c r="C305" s="101">
        <f t="shared" si="109"/>
        <v>0</v>
      </c>
      <c r="D305" s="105"/>
      <c r="E305" s="35"/>
      <c r="F305" s="32" t="str">
        <f t="shared" si="110"/>
        <v>N</v>
      </c>
      <c r="G305" s="32" t="str">
        <f t="shared" si="111"/>
        <v>N</v>
      </c>
      <c r="H305" s="32" t="str">
        <f t="shared" si="119"/>
        <v/>
      </c>
      <c r="I305" s="32" t="str">
        <f t="shared" si="99"/>
        <v/>
      </c>
      <c r="J305" s="32" t="str">
        <f t="shared" si="100"/>
        <v/>
      </c>
      <c r="K305" s="32" t="str">
        <f t="shared" si="112"/>
        <v/>
      </c>
      <c r="L305" s="32" t="str">
        <f t="shared" si="113"/>
        <v/>
      </c>
      <c r="M305" s="32" t="str">
        <f t="shared" si="101"/>
        <v/>
      </c>
      <c r="N305" s="32" t="str">
        <f t="shared" si="102"/>
        <v/>
      </c>
      <c r="O305" s="35" t="s">
        <v>51</v>
      </c>
      <c r="P305" s="32"/>
      <c r="Q305" s="32"/>
      <c r="R305" s="100" t="str">
        <f t="shared" si="114"/>
        <v/>
      </c>
      <c r="S305" s="100" t="str">
        <f t="shared" si="115"/>
        <v/>
      </c>
      <c r="T305" s="100" t="str">
        <f t="shared" si="116"/>
        <v/>
      </c>
      <c r="U305" s="100" t="str">
        <f t="shared" si="117"/>
        <v/>
      </c>
      <c r="V305" s="100" t="str">
        <f t="shared" si="103"/>
        <v/>
      </c>
      <c r="W305" s="100" t="str">
        <f t="shared" si="118"/>
        <v/>
      </c>
      <c r="X305" s="100" t="str">
        <f t="shared" si="104"/>
        <v/>
      </c>
      <c r="Y305" s="100" t="str">
        <f t="shared" si="105"/>
        <v/>
      </c>
      <c r="Z305" s="100" t="str">
        <f>IF(LEN(P305)&gt;0, DATA_ANALYSIS!E$20*P305+DATA_ANALYSIS!R$20, "")</f>
        <v/>
      </c>
      <c r="AA305" s="100" t="str">
        <f t="shared" si="106"/>
        <v/>
      </c>
      <c r="AB305" s="100" t="str">
        <f t="shared" si="107"/>
        <v/>
      </c>
      <c r="AC305" s="106" t="str">
        <f t="shared" si="108"/>
        <v/>
      </c>
    </row>
    <row r="306" spans="2:29" x14ac:dyDescent="0.2">
      <c r="B306" s="26"/>
      <c r="C306" s="101">
        <f t="shared" si="109"/>
        <v>0</v>
      </c>
      <c r="D306" s="105"/>
      <c r="E306" s="35"/>
      <c r="F306" s="32" t="str">
        <f t="shared" si="110"/>
        <v>N</v>
      </c>
      <c r="G306" s="32" t="str">
        <f t="shared" si="111"/>
        <v>N</v>
      </c>
      <c r="H306" s="32" t="str">
        <f t="shared" si="119"/>
        <v/>
      </c>
      <c r="I306" s="32" t="str">
        <f t="shared" si="99"/>
        <v/>
      </c>
      <c r="J306" s="32" t="str">
        <f t="shared" si="100"/>
        <v/>
      </c>
      <c r="K306" s="32" t="str">
        <f t="shared" si="112"/>
        <v/>
      </c>
      <c r="L306" s="32" t="str">
        <f t="shared" si="113"/>
        <v/>
      </c>
      <c r="M306" s="32" t="str">
        <f t="shared" si="101"/>
        <v/>
      </c>
      <c r="N306" s="32" t="str">
        <f t="shared" si="102"/>
        <v/>
      </c>
      <c r="O306" s="35" t="s">
        <v>51</v>
      </c>
      <c r="P306" s="32"/>
      <c r="Q306" s="32"/>
      <c r="R306" s="100" t="str">
        <f t="shared" si="114"/>
        <v/>
      </c>
      <c r="S306" s="100" t="str">
        <f t="shared" si="115"/>
        <v/>
      </c>
      <c r="T306" s="100" t="str">
        <f t="shared" si="116"/>
        <v/>
      </c>
      <c r="U306" s="100" t="str">
        <f t="shared" si="117"/>
        <v/>
      </c>
      <c r="V306" s="100" t="str">
        <f t="shared" si="103"/>
        <v/>
      </c>
      <c r="W306" s="100" t="str">
        <f t="shared" si="118"/>
        <v/>
      </c>
      <c r="X306" s="100" t="str">
        <f t="shared" si="104"/>
        <v/>
      </c>
      <c r="Y306" s="100" t="str">
        <f t="shared" si="105"/>
        <v/>
      </c>
      <c r="Z306" s="100" t="str">
        <f>IF(LEN(P306)&gt;0, DATA_ANALYSIS!E$20*P306+DATA_ANALYSIS!R$20, "")</f>
        <v/>
      </c>
      <c r="AA306" s="100" t="str">
        <f t="shared" si="106"/>
        <v/>
      </c>
      <c r="AB306" s="100" t="str">
        <f t="shared" si="107"/>
        <v/>
      </c>
      <c r="AC306" s="106" t="str">
        <f t="shared" si="108"/>
        <v/>
      </c>
    </row>
    <row r="307" spans="2:29" x14ac:dyDescent="0.2">
      <c r="B307" s="26"/>
      <c r="C307" s="101">
        <f t="shared" si="109"/>
        <v>0</v>
      </c>
      <c r="D307" s="105"/>
      <c r="E307" s="35"/>
      <c r="F307" s="32" t="str">
        <f t="shared" si="110"/>
        <v>N</v>
      </c>
      <c r="G307" s="32" t="str">
        <f t="shared" si="111"/>
        <v>N</v>
      </c>
      <c r="H307" s="32" t="str">
        <f t="shared" si="119"/>
        <v/>
      </c>
      <c r="I307" s="32" t="str">
        <f t="shared" si="99"/>
        <v/>
      </c>
      <c r="J307" s="32" t="str">
        <f t="shared" si="100"/>
        <v/>
      </c>
      <c r="K307" s="32" t="str">
        <f t="shared" si="112"/>
        <v/>
      </c>
      <c r="L307" s="32" t="str">
        <f t="shared" si="113"/>
        <v/>
      </c>
      <c r="M307" s="32" t="str">
        <f t="shared" si="101"/>
        <v/>
      </c>
      <c r="N307" s="32" t="str">
        <f t="shared" si="102"/>
        <v/>
      </c>
      <c r="O307" s="35" t="s">
        <v>51</v>
      </c>
      <c r="P307" s="32"/>
      <c r="Q307" s="32"/>
      <c r="R307" s="100" t="str">
        <f t="shared" si="114"/>
        <v/>
      </c>
      <c r="S307" s="100" t="str">
        <f t="shared" si="115"/>
        <v/>
      </c>
      <c r="T307" s="100" t="str">
        <f t="shared" si="116"/>
        <v/>
      </c>
      <c r="U307" s="100" t="str">
        <f t="shared" si="117"/>
        <v/>
      </c>
      <c r="V307" s="100" t="str">
        <f t="shared" si="103"/>
        <v/>
      </c>
      <c r="W307" s="100" t="str">
        <f t="shared" si="118"/>
        <v/>
      </c>
      <c r="X307" s="100" t="str">
        <f t="shared" si="104"/>
        <v/>
      </c>
      <c r="Y307" s="100" t="str">
        <f t="shared" si="105"/>
        <v/>
      </c>
      <c r="Z307" s="100" t="str">
        <f>IF(LEN(P307)&gt;0, DATA_ANALYSIS!E$20*P307+DATA_ANALYSIS!R$20, "")</f>
        <v/>
      </c>
      <c r="AA307" s="100" t="str">
        <f t="shared" si="106"/>
        <v/>
      </c>
      <c r="AB307" s="100" t="str">
        <f t="shared" si="107"/>
        <v/>
      </c>
      <c r="AC307" s="106" t="str">
        <f t="shared" si="108"/>
        <v/>
      </c>
    </row>
    <row r="308" spans="2:29" x14ac:dyDescent="0.2">
      <c r="B308" s="26"/>
      <c r="C308" s="101">
        <f t="shared" si="109"/>
        <v>0</v>
      </c>
      <c r="D308" s="105"/>
      <c r="E308" s="35"/>
      <c r="F308" s="32" t="str">
        <f t="shared" si="110"/>
        <v>N</v>
      </c>
      <c r="G308" s="32" t="str">
        <f t="shared" si="111"/>
        <v>N</v>
      </c>
      <c r="H308" s="32" t="str">
        <f t="shared" si="119"/>
        <v/>
      </c>
      <c r="I308" s="32" t="str">
        <f t="shared" si="99"/>
        <v/>
      </c>
      <c r="J308" s="32" t="str">
        <f t="shared" si="100"/>
        <v/>
      </c>
      <c r="K308" s="32" t="str">
        <f t="shared" si="112"/>
        <v/>
      </c>
      <c r="L308" s="32" t="str">
        <f t="shared" si="113"/>
        <v/>
      </c>
      <c r="M308" s="32" t="str">
        <f t="shared" si="101"/>
        <v/>
      </c>
      <c r="N308" s="32" t="str">
        <f t="shared" si="102"/>
        <v/>
      </c>
      <c r="O308" s="35" t="s">
        <v>51</v>
      </c>
      <c r="P308" s="32"/>
      <c r="Q308" s="32"/>
      <c r="R308" s="100" t="str">
        <f t="shared" si="114"/>
        <v/>
      </c>
      <c r="S308" s="100" t="str">
        <f t="shared" si="115"/>
        <v/>
      </c>
      <c r="T308" s="100" t="str">
        <f t="shared" si="116"/>
        <v/>
      </c>
      <c r="U308" s="100" t="str">
        <f t="shared" si="117"/>
        <v/>
      </c>
      <c r="V308" s="100" t="str">
        <f t="shared" si="103"/>
        <v/>
      </c>
      <c r="W308" s="100" t="str">
        <f t="shared" si="118"/>
        <v/>
      </c>
      <c r="X308" s="100" t="str">
        <f t="shared" si="104"/>
        <v/>
      </c>
      <c r="Y308" s="100" t="str">
        <f t="shared" si="105"/>
        <v/>
      </c>
      <c r="Z308" s="100" t="str">
        <f>IF(LEN(P308)&gt;0, DATA_ANALYSIS!E$20*P308+DATA_ANALYSIS!R$20, "")</f>
        <v/>
      </c>
      <c r="AA308" s="100" t="str">
        <f t="shared" si="106"/>
        <v/>
      </c>
      <c r="AB308" s="100" t="str">
        <f t="shared" si="107"/>
        <v/>
      </c>
      <c r="AC308" s="106" t="str">
        <f t="shared" si="108"/>
        <v/>
      </c>
    </row>
    <row r="309" spans="2:29" x14ac:dyDescent="0.2">
      <c r="B309" s="26"/>
      <c r="C309" s="101">
        <f t="shared" si="109"/>
        <v>0</v>
      </c>
      <c r="D309" s="105"/>
      <c r="E309" s="35"/>
      <c r="F309" s="32" t="str">
        <f t="shared" si="110"/>
        <v>N</v>
      </c>
      <c r="G309" s="32" t="str">
        <f t="shared" si="111"/>
        <v>N</v>
      </c>
      <c r="H309" s="32" t="str">
        <f t="shared" si="119"/>
        <v/>
      </c>
      <c r="I309" s="32" t="str">
        <f t="shared" si="99"/>
        <v/>
      </c>
      <c r="J309" s="32" t="str">
        <f t="shared" si="100"/>
        <v/>
      </c>
      <c r="K309" s="32" t="str">
        <f t="shared" si="112"/>
        <v/>
      </c>
      <c r="L309" s="32" t="str">
        <f t="shared" si="113"/>
        <v/>
      </c>
      <c r="M309" s="32" t="str">
        <f t="shared" si="101"/>
        <v/>
      </c>
      <c r="N309" s="32" t="str">
        <f t="shared" si="102"/>
        <v/>
      </c>
      <c r="O309" s="35" t="s">
        <v>51</v>
      </c>
      <c r="P309" s="32"/>
      <c r="Q309" s="32"/>
      <c r="R309" s="100" t="str">
        <f t="shared" si="114"/>
        <v/>
      </c>
      <c r="S309" s="100" t="str">
        <f t="shared" si="115"/>
        <v/>
      </c>
      <c r="T309" s="100" t="str">
        <f t="shared" si="116"/>
        <v/>
      </c>
      <c r="U309" s="100" t="str">
        <f t="shared" si="117"/>
        <v/>
      </c>
      <c r="V309" s="100" t="str">
        <f t="shared" si="103"/>
        <v/>
      </c>
      <c r="W309" s="100" t="str">
        <f t="shared" si="118"/>
        <v/>
      </c>
      <c r="X309" s="100" t="str">
        <f t="shared" si="104"/>
        <v/>
      </c>
      <c r="Y309" s="100" t="str">
        <f t="shared" si="105"/>
        <v/>
      </c>
      <c r="Z309" s="100" t="str">
        <f>IF(LEN(P309)&gt;0, DATA_ANALYSIS!E$20*P309+DATA_ANALYSIS!R$20, "")</f>
        <v/>
      </c>
      <c r="AA309" s="100" t="str">
        <f t="shared" si="106"/>
        <v/>
      </c>
      <c r="AB309" s="100" t="str">
        <f t="shared" si="107"/>
        <v/>
      </c>
      <c r="AC309" s="106" t="str">
        <f t="shared" si="108"/>
        <v/>
      </c>
    </row>
    <row r="310" spans="2:29" x14ac:dyDescent="0.2">
      <c r="B310" s="26"/>
      <c r="C310" s="101">
        <f t="shared" si="109"/>
        <v>0</v>
      </c>
      <c r="D310" s="105"/>
      <c r="E310" s="35"/>
      <c r="F310" s="32" t="str">
        <f t="shared" si="110"/>
        <v>N</v>
      </c>
      <c r="G310" s="32" t="str">
        <f t="shared" si="111"/>
        <v>N</v>
      </c>
      <c r="H310" s="32" t="str">
        <f t="shared" si="119"/>
        <v/>
      </c>
      <c r="I310" s="32" t="str">
        <f t="shared" si="99"/>
        <v/>
      </c>
      <c r="J310" s="32" t="str">
        <f t="shared" si="100"/>
        <v/>
      </c>
      <c r="K310" s="32" t="str">
        <f t="shared" si="112"/>
        <v/>
      </c>
      <c r="L310" s="32" t="str">
        <f t="shared" si="113"/>
        <v/>
      </c>
      <c r="M310" s="32" t="str">
        <f t="shared" si="101"/>
        <v/>
      </c>
      <c r="N310" s="32" t="str">
        <f t="shared" si="102"/>
        <v/>
      </c>
      <c r="O310" s="35" t="s">
        <v>51</v>
      </c>
      <c r="P310" s="32"/>
      <c r="Q310" s="32"/>
      <c r="R310" s="100" t="str">
        <f t="shared" si="114"/>
        <v/>
      </c>
      <c r="S310" s="100" t="str">
        <f t="shared" si="115"/>
        <v/>
      </c>
      <c r="T310" s="100" t="str">
        <f t="shared" si="116"/>
        <v/>
      </c>
      <c r="U310" s="100" t="str">
        <f t="shared" si="117"/>
        <v/>
      </c>
      <c r="V310" s="100" t="str">
        <f t="shared" si="103"/>
        <v/>
      </c>
      <c r="W310" s="100" t="str">
        <f t="shared" si="118"/>
        <v/>
      </c>
      <c r="X310" s="100" t="str">
        <f t="shared" si="104"/>
        <v/>
      </c>
      <c r="Y310" s="100" t="str">
        <f t="shared" si="105"/>
        <v/>
      </c>
      <c r="Z310" s="100" t="str">
        <f>IF(LEN(P310)&gt;0, DATA_ANALYSIS!E$20*P310+DATA_ANALYSIS!R$20, "")</f>
        <v/>
      </c>
      <c r="AA310" s="100" t="str">
        <f t="shared" si="106"/>
        <v/>
      </c>
      <c r="AB310" s="100" t="str">
        <f t="shared" si="107"/>
        <v/>
      </c>
      <c r="AC310" s="106" t="str">
        <f t="shared" si="108"/>
        <v/>
      </c>
    </row>
    <row r="311" spans="2:29" x14ac:dyDescent="0.2">
      <c r="B311" s="26"/>
      <c r="C311" s="101">
        <f t="shared" si="109"/>
        <v>0</v>
      </c>
      <c r="D311" s="105"/>
      <c r="E311" s="35"/>
      <c r="F311" s="32" t="str">
        <f t="shared" si="110"/>
        <v>N</v>
      </c>
      <c r="G311" s="32" t="str">
        <f t="shared" si="111"/>
        <v>N</v>
      </c>
      <c r="H311" s="32" t="str">
        <f t="shared" si="119"/>
        <v/>
      </c>
      <c r="I311" s="32" t="str">
        <f t="shared" si="99"/>
        <v/>
      </c>
      <c r="J311" s="32" t="str">
        <f t="shared" si="100"/>
        <v/>
      </c>
      <c r="K311" s="32" t="str">
        <f t="shared" si="112"/>
        <v/>
      </c>
      <c r="L311" s="32" t="str">
        <f t="shared" si="113"/>
        <v/>
      </c>
      <c r="M311" s="32" t="str">
        <f t="shared" si="101"/>
        <v/>
      </c>
      <c r="N311" s="32" t="str">
        <f t="shared" si="102"/>
        <v/>
      </c>
      <c r="O311" s="35" t="s">
        <v>51</v>
      </c>
      <c r="P311" s="32"/>
      <c r="Q311" s="32"/>
      <c r="R311" s="100" t="str">
        <f t="shared" si="114"/>
        <v/>
      </c>
      <c r="S311" s="100" t="str">
        <f t="shared" si="115"/>
        <v/>
      </c>
      <c r="T311" s="100" t="str">
        <f t="shared" si="116"/>
        <v/>
      </c>
      <c r="U311" s="100" t="str">
        <f t="shared" si="117"/>
        <v/>
      </c>
      <c r="V311" s="100" t="str">
        <f t="shared" si="103"/>
        <v/>
      </c>
      <c r="W311" s="100" t="str">
        <f t="shared" si="118"/>
        <v/>
      </c>
      <c r="X311" s="100" t="str">
        <f t="shared" si="104"/>
        <v/>
      </c>
      <c r="Y311" s="100" t="str">
        <f t="shared" si="105"/>
        <v/>
      </c>
      <c r="Z311" s="100" t="str">
        <f>IF(LEN(P311)&gt;0, DATA_ANALYSIS!E$20*P311+DATA_ANALYSIS!R$20, "")</f>
        <v/>
      </c>
      <c r="AA311" s="100" t="str">
        <f t="shared" si="106"/>
        <v/>
      </c>
      <c r="AB311" s="100" t="str">
        <f t="shared" si="107"/>
        <v/>
      </c>
      <c r="AC311" s="106" t="str">
        <f t="shared" si="108"/>
        <v/>
      </c>
    </row>
    <row r="312" spans="2:29" x14ac:dyDescent="0.2">
      <c r="B312" s="26"/>
      <c r="C312" s="101">
        <f t="shared" si="109"/>
        <v>0</v>
      </c>
      <c r="D312" s="105"/>
      <c r="E312" s="35"/>
      <c r="F312" s="32" t="str">
        <f t="shared" si="110"/>
        <v>N</v>
      </c>
      <c r="G312" s="32" t="str">
        <f t="shared" si="111"/>
        <v>N</v>
      </c>
      <c r="H312" s="32" t="str">
        <f t="shared" si="119"/>
        <v/>
      </c>
      <c r="I312" s="32" t="str">
        <f t="shared" si="99"/>
        <v/>
      </c>
      <c r="J312" s="32" t="str">
        <f t="shared" si="100"/>
        <v/>
      </c>
      <c r="K312" s="32" t="str">
        <f t="shared" si="112"/>
        <v/>
      </c>
      <c r="L312" s="32" t="str">
        <f t="shared" si="113"/>
        <v/>
      </c>
      <c r="M312" s="32" t="str">
        <f t="shared" si="101"/>
        <v/>
      </c>
      <c r="N312" s="32" t="str">
        <f t="shared" si="102"/>
        <v/>
      </c>
      <c r="O312" s="35" t="s">
        <v>51</v>
      </c>
      <c r="P312" s="32"/>
      <c r="Q312" s="32"/>
      <c r="R312" s="100" t="str">
        <f t="shared" si="114"/>
        <v/>
      </c>
      <c r="S312" s="100" t="str">
        <f t="shared" si="115"/>
        <v/>
      </c>
      <c r="T312" s="100" t="str">
        <f t="shared" si="116"/>
        <v/>
      </c>
      <c r="U312" s="100" t="str">
        <f t="shared" si="117"/>
        <v/>
      </c>
      <c r="V312" s="100" t="str">
        <f t="shared" si="103"/>
        <v/>
      </c>
      <c r="W312" s="100" t="str">
        <f t="shared" si="118"/>
        <v/>
      </c>
      <c r="X312" s="100" t="str">
        <f t="shared" si="104"/>
        <v/>
      </c>
      <c r="Y312" s="100" t="str">
        <f t="shared" si="105"/>
        <v/>
      </c>
      <c r="Z312" s="100" t="str">
        <f>IF(LEN(P312)&gt;0, DATA_ANALYSIS!E$20*P312+DATA_ANALYSIS!R$20, "")</f>
        <v/>
      </c>
      <c r="AA312" s="100" t="str">
        <f t="shared" si="106"/>
        <v/>
      </c>
      <c r="AB312" s="100" t="str">
        <f t="shared" si="107"/>
        <v/>
      </c>
      <c r="AC312" s="106" t="str">
        <f t="shared" si="108"/>
        <v/>
      </c>
    </row>
    <row r="313" spans="2:29" x14ac:dyDescent="0.2">
      <c r="B313" s="26"/>
      <c r="C313" s="101">
        <f t="shared" si="109"/>
        <v>0</v>
      </c>
      <c r="D313" s="105"/>
      <c r="E313" s="35"/>
      <c r="F313" s="32" t="str">
        <f t="shared" si="110"/>
        <v>N</v>
      </c>
      <c r="G313" s="32" t="str">
        <f t="shared" si="111"/>
        <v>N</v>
      </c>
      <c r="H313" s="32" t="str">
        <f t="shared" si="119"/>
        <v/>
      </c>
      <c r="I313" s="32" t="str">
        <f t="shared" si="99"/>
        <v/>
      </c>
      <c r="J313" s="32" t="str">
        <f t="shared" si="100"/>
        <v/>
      </c>
      <c r="K313" s="32" t="str">
        <f t="shared" si="112"/>
        <v/>
      </c>
      <c r="L313" s="32" t="str">
        <f t="shared" si="113"/>
        <v/>
      </c>
      <c r="M313" s="32" t="str">
        <f t="shared" si="101"/>
        <v/>
      </c>
      <c r="N313" s="32" t="str">
        <f t="shared" si="102"/>
        <v/>
      </c>
      <c r="O313" s="35" t="s">
        <v>51</v>
      </c>
      <c r="P313" s="32"/>
      <c r="Q313" s="32"/>
      <c r="R313" s="100" t="str">
        <f t="shared" si="114"/>
        <v/>
      </c>
      <c r="S313" s="100" t="str">
        <f t="shared" si="115"/>
        <v/>
      </c>
      <c r="T313" s="100" t="str">
        <f t="shared" si="116"/>
        <v/>
      </c>
      <c r="U313" s="100" t="str">
        <f t="shared" si="117"/>
        <v/>
      </c>
      <c r="V313" s="100" t="str">
        <f t="shared" si="103"/>
        <v/>
      </c>
      <c r="W313" s="100" t="str">
        <f t="shared" si="118"/>
        <v/>
      </c>
      <c r="X313" s="100" t="str">
        <f t="shared" si="104"/>
        <v/>
      </c>
      <c r="Y313" s="100" t="str">
        <f t="shared" si="105"/>
        <v/>
      </c>
      <c r="Z313" s="100" t="str">
        <f>IF(LEN(P313)&gt;0, DATA_ANALYSIS!E$20*P313+DATA_ANALYSIS!R$20, "")</f>
        <v/>
      </c>
      <c r="AA313" s="100" t="str">
        <f t="shared" si="106"/>
        <v/>
      </c>
      <c r="AB313" s="100" t="str">
        <f t="shared" si="107"/>
        <v/>
      </c>
      <c r="AC313" s="106" t="str">
        <f t="shared" si="108"/>
        <v/>
      </c>
    </row>
    <row r="314" spans="2:29" x14ac:dyDescent="0.2">
      <c r="B314" s="26"/>
      <c r="C314" s="101">
        <f t="shared" si="109"/>
        <v>0</v>
      </c>
      <c r="D314" s="105"/>
      <c r="E314" s="35"/>
      <c r="F314" s="32" t="str">
        <f t="shared" si="110"/>
        <v>N</v>
      </c>
      <c r="G314" s="32" t="str">
        <f t="shared" si="111"/>
        <v>N</v>
      </c>
      <c r="H314" s="32" t="str">
        <f t="shared" si="119"/>
        <v/>
      </c>
      <c r="I314" s="32" t="str">
        <f t="shared" si="99"/>
        <v/>
      </c>
      <c r="J314" s="32" t="str">
        <f t="shared" si="100"/>
        <v/>
      </c>
      <c r="K314" s="32" t="str">
        <f t="shared" si="112"/>
        <v/>
      </c>
      <c r="L314" s="32" t="str">
        <f t="shared" si="113"/>
        <v/>
      </c>
      <c r="M314" s="32" t="str">
        <f t="shared" si="101"/>
        <v/>
      </c>
      <c r="N314" s="32" t="str">
        <f t="shared" si="102"/>
        <v/>
      </c>
      <c r="O314" s="35" t="s">
        <v>51</v>
      </c>
      <c r="P314" s="32"/>
      <c r="Q314" s="32"/>
      <c r="R314" s="100" t="str">
        <f t="shared" si="114"/>
        <v/>
      </c>
      <c r="S314" s="100" t="str">
        <f t="shared" si="115"/>
        <v/>
      </c>
      <c r="T314" s="100" t="str">
        <f t="shared" si="116"/>
        <v/>
      </c>
      <c r="U314" s="100" t="str">
        <f t="shared" si="117"/>
        <v/>
      </c>
      <c r="V314" s="100" t="str">
        <f t="shared" si="103"/>
        <v/>
      </c>
      <c r="W314" s="100" t="str">
        <f t="shared" si="118"/>
        <v/>
      </c>
      <c r="X314" s="100" t="str">
        <f t="shared" si="104"/>
        <v/>
      </c>
      <c r="Y314" s="100" t="str">
        <f t="shared" si="105"/>
        <v/>
      </c>
      <c r="Z314" s="100" t="str">
        <f>IF(LEN(P314)&gt;0, DATA_ANALYSIS!E$20*P314+DATA_ANALYSIS!R$20, "")</f>
        <v/>
      </c>
      <c r="AA314" s="100" t="str">
        <f t="shared" si="106"/>
        <v/>
      </c>
      <c r="AB314" s="100" t="str">
        <f t="shared" si="107"/>
        <v/>
      </c>
      <c r="AC314" s="106" t="str">
        <f t="shared" si="108"/>
        <v/>
      </c>
    </row>
    <row r="315" spans="2:29" x14ac:dyDescent="0.2">
      <c r="B315" s="26"/>
      <c r="C315" s="101">
        <f t="shared" si="109"/>
        <v>0</v>
      </c>
      <c r="D315" s="105"/>
      <c r="E315" s="35"/>
      <c r="F315" s="32" t="str">
        <f t="shared" si="110"/>
        <v>N</v>
      </c>
      <c r="G315" s="32" t="str">
        <f t="shared" si="111"/>
        <v>N</v>
      </c>
      <c r="H315" s="32" t="str">
        <f t="shared" si="119"/>
        <v/>
      </c>
      <c r="I315" s="32" t="str">
        <f t="shared" si="99"/>
        <v/>
      </c>
      <c r="J315" s="32" t="str">
        <f t="shared" si="100"/>
        <v/>
      </c>
      <c r="K315" s="32" t="str">
        <f t="shared" si="112"/>
        <v/>
      </c>
      <c r="L315" s="32" t="str">
        <f t="shared" si="113"/>
        <v/>
      </c>
      <c r="M315" s="32" t="str">
        <f t="shared" si="101"/>
        <v/>
      </c>
      <c r="N315" s="32" t="str">
        <f t="shared" si="102"/>
        <v/>
      </c>
      <c r="O315" s="35" t="s">
        <v>51</v>
      </c>
      <c r="P315" s="32"/>
      <c r="Q315" s="32"/>
      <c r="R315" s="100" t="str">
        <f t="shared" si="114"/>
        <v/>
      </c>
      <c r="S315" s="100" t="str">
        <f t="shared" si="115"/>
        <v/>
      </c>
      <c r="T315" s="100" t="str">
        <f t="shared" si="116"/>
        <v/>
      </c>
      <c r="U315" s="100" t="str">
        <f t="shared" si="117"/>
        <v/>
      </c>
      <c r="V315" s="100" t="str">
        <f t="shared" si="103"/>
        <v/>
      </c>
      <c r="W315" s="100" t="str">
        <f t="shared" si="118"/>
        <v/>
      </c>
      <c r="X315" s="100" t="str">
        <f t="shared" si="104"/>
        <v/>
      </c>
      <c r="Y315" s="100" t="str">
        <f t="shared" si="105"/>
        <v/>
      </c>
      <c r="Z315" s="100" t="str">
        <f>IF(LEN(P315)&gt;0, DATA_ANALYSIS!E$20*P315+DATA_ANALYSIS!R$20, "")</f>
        <v/>
      </c>
      <c r="AA315" s="100" t="str">
        <f t="shared" si="106"/>
        <v/>
      </c>
      <c r="AB315" s="100" t="str">
        <f t="shared" si="107"/>
        <v/>
      </c>
      <c r="AC315" s="106" t="str">
        <f t="shared" si="108"/>
        <v/>
      </c>
    </row>
    <row r="316" spans="2:29" x14ac:dyDescent="0.2">
      <c r="B316" s="26"/>
      <c r="C316" s="101">
        <f t="shared" si="109"/>
        <v>0</v>
      </c>
      <c r="D316" s="105"/>
      <c r="E316" s="35"/>
      <c r="F316" s="32" t="str">
        <f t="shared" si="110"/>
        <v>N</v>
      </c>
      <c r="G316" s="32" t="str">
        <f t="shared" si="111"/>
        <v>N</v>
      </c>
      <c r="H316" s="32" t="str">
        <f t="shared" si="119"/>
        <v/>
      </c>
      <c r="I316" s="32" t="str">
        <f t="shared" si="99"/>
        <v/>
      </c>
      <c r="J316" s="32" t="str">
        <f t="shared" si="100"/>
        <v/>
      </c>
      <c r="K316" s="32" t="str">
        <f t="shared" si="112"/>
        <v/>
      </c>
      <c r="L316" s="32" t="str">
        <f t="shared" si="113"/>
        <v/>
      </c>
      <c r="M316" s="32" t="str">
        <f t="shared" si="101"/>
        <v/>
      </c>
      <c r="N316" s="32" t="str">
        <f t="shared" si="102"/>
        <v/>
      </c>
      <c r="O316" s="35" t="s">
        <v>51</v>
      </c>
      <c r="P316" s="32"/>
      <c r="Q316" s="32"/>
      <c r="R316" s="100" t="str">
        <f t="shared" si="114"/>
        <v/>
      </c>
      <c r="S316" s="100" t="str">
        <f t="shared" si="115"/>
        <v/>
      </c>
      <c r="T316" s="100" t="str">
        <f t="shared" si="116"/>
        <v/>
      </c>
      <c r="U316" s="100" t="str">
        <f t="shared" si="117"/>
        <v/>
      </c>
      <c r="V316" s="100" t="str">
        <f t="shared" si="103"/>
        <v/>
      </c>
      <c r="W316" s="100" t="str">
        <f t="shared" si="118"/>
        <v/>
      </c>
      <c r="X316" s="100" t="str">
        <f t="shared" si="104"/>
        <v/>
      </c>
      <c r="Y316" s="100" t="str">
        <f t="shared" si="105"/>
        <v/>
      </c>
      <c r="Z316" s="100" t="str">
        <f>IF(LEN(P316)&gt;0, DATA_ANALYSIS!E$20*P316+DATA_ANALYSIS!R$20, "")</f>
        <v/>
      </c>
      <c r="AA316" s="100" t="str">
        <f t="shared" si="106"/>
        <v/>
      </c>
      <c r="AB316" s="100" t="str">
        <f t="shared" si="107"/>
        <v/>
      </c>
      <c r="AC316" s="106" t="str">
        <f t="shared" si="108"/>
        <v/>
      </c>
    </row>
    <row r="317" spans="2:29" x14ac:dyDescent="0.2">
      <c r="B317" s="26"/>
      <c r="C317" s="101">
        <f t="shared" si="109"/>
        <v>0</v>
      </c>
      <c r="D317" s="105"/>
      <c r="E317" s="35"/>
      <c r="F317" s="32" t="str">
        <f t="shared" si="110"/>
        <v>N</v>
      </c>
      <c r="G317" s="32" t="str">
        <f t="shared" si="111"/>
        <v>N</v>
      </c>
      <c r="H317" s="32" t="str">
        <f t="shared" si="119"/>
        <v/>
      </c>
      <c r="I317" s="32" t="str">
        <f t="shared" si="99"/>
        <v/>
      </c>
      <c r="J317" s="32" t="str">
        <f t="shared" si="100"/>
        <v/>
      </c>
      <c r="K317" s="32" t="str">
        <f t="shared" si="112"/>
        <v/>
      </c>
      <c r="L317" s="32" t="str">
        <f t="shared" si="113"/>
        <v/>
      </c>
      <c r="M317" s="32" t="str">
        <f t="shared" si="101"/>
        <v/>
      </c>
      <c r="N317" s="32" t="str">
        <f t="shared" si="102"/>
        <v/>
      </c>
      <c r="O317" s="35" t="s">
        <v>51</v>
      </c>
      <c r="P317" s="32"/>
      <c r="Q317" s="32"/>
      <c r="R317" s="100" t="str">
        <f t="shared" si="114"/>
        <v/>
      </c>
      <c r="S317" s="100" t="str">
        <f t="shared" si="115"/>
        <v/>
      </c>
      <c r="T317" s="100" t="str">
        <f t="shared" si="116"/>
        <v/>
      </c>
      <c r="U317" s="100" t="str">
        <f t="shared" si="117"/>
        <v/>
      </c>
      <c r="V317" s="100" t="str">
        <f t="shared" si="103"/>
        <v/>
      </c>
      <c r="W317" s="100" t="str">
        <f t="shared" si="118"/>
        <v/>
      </c>
      <c r="X317" s="100" t="str">
        <f t="shared" si="104"/>
        <v/>
      </c>
      <c r="Y317" s="100" t="str">
        <f t="shared" si="105"/>
        <v/>
      </c>
      <c r="Z317" s="100" t="str">
        <f>IF(LEN(P317)&gt;0, DATA_ANALYSIS!E$20*P317+DATA_ANALYSIS!R$20, "")</f>
        <v/>
      </c>
      <c r="AA317" s="100" t="str">
        <f t="shared" si="106"/>
        <v/>
      </c>
      <c r="AB317" s="100" t="str">
        <f t="shared" si="107"/>
        <v/>
      </c>
      <c r="AC317" s="106" t="str">
        <f t="shared" si="108"/>
        <v/>
      </c>
    </row>
    <row r="318" spans="2:29" x14ac:dyDescent="0.2">
      <c r="B318" s="26"/>
      <c r="C318" s="101">
        <f t="shared" si="109"/>
        <v>0</v>
      </c>
      <c r="D318" s="105"/>
      <c r="E318" s="35"/>
      <c r="F318" s="32" t="str">
        <f t="shared" si="110"/>
        <v>N</v>
      </c>
      <c r="G318" s="32" t="str">
        <f t="shared" si="111"/>
        <v>N</v>
      </c>
      <c r="H318" s="32" t="str">
        <f t="shared" si="119"/>
        <v/>
      </c>
      <c r="I318" s="32" t="str">
        <f t="shared" si="99"/>
        <v/>
      </c>
      <c r="J318" s="32" t="str">
        <f t="shared" si="100"/>
        <v/>
      </c>
      <c r="K318" s="32" t="str">
        <f t="shared" si="112"/>
        <v/>
      </c>
      <c r="L318" s="32" t="str">
        <f t="shared" si="113"/>
        <v/>
      </c>
      <c r="M318" s="32" t="str">
        <f t="shared" si="101"/>
        <v/>
      </c>
      <c r="N318" s="32" t="str">
        <f t="shared" si="102"/>
        <v/>
      </c>
      <c r="O318" s="35" t="s">
        <v>51</v>
      </c>
      <c r="P318" s="32"/>
      <c r="Q318" s="32"/>
      <c r="R318" s="100" t="str">
        <f t="shared" si="114"/>
        <v/>
      </c>
      <c r="S318" s="100" t="str">
        <f t="shared" si="115"/>
        <v/>
      </c>
      <c r="T318" s="100" t="str">
        <f t="shared" si="116"/>
        <v/>
      </c>
      <c r="U318" s="100" t="str">
        <f t="shared" si="117"/>
        <v/>
      </c>
      <c r="V318" s="100" t="str">
        <f t="shared" si="103"/>
        <v/>
      </c>
      <c r="W318" s="100" t="str">
        <f t="shared" si="118"/>
        <v/>
      </c>
      <c r="X318" s="100" t="str">
        <f t="shared" si="104"/>
        <v/>
      </c>
      <c r="Y318" s="100" t="str">
        <f t="shared" si="105"/>
        <v/>
      </c>
      <c r="Z318" s="100" t="str">
        <f>IF(LEN(P318)&gt;0, DATA_ANALYSIS!E$20*P318+DATA_ANALYSIS!R$20, "")</f>
        <v/>
      </c>
      <c r="AA318" s="100" t="str">
        <f t="shared" si="106"/>
        <v/>
      </c>
      <c r="AB318" s="100" t="str">
        <f t="shared" si="107"/>
        <v/>
      </c>
      <c r="AC318" s="106" t="str">
        <f t="shared" si="108"/>
        <v/>
      </c>
    </row>
    <row r="319" spans="2:29" x14ac:dyDescent="0.2">
      <c r="B319" s="26"/>
      <c r="C319" s="101">
        <f t="shared" si="109"/>
        <v>0</v>
      </c>
      <c r="D319" s="105"/>
      <c r="E319" s="35"/>
      <c r="F319" s="32" t="str">
        <f t="shared" si="110"/>
        <v>N</v>
      </c>
      <c r="G319" s="32" t="str">
        <f t="shared" si="111"/>
        <v>N</v>
      </c>
      <c r="H319" s="32" t="str">
        <f t="shared" si="119"/>
        <v/>
      </c>
      <c r="I319" s="32" t="str">
        <f t="shared" si="99"/>
        <v/>
      </c>
      <c r="J319" s="32" t="str">
        <f t="shared" si="100"/>
        <v/>
      </c>
      <c r="K319" s="32" t="str">
        <f t="shared" si="112"/>
        <v/>
      </c>
      <c r="L319" s="32" t="str">
        <f t="shared" si="113"/>
        <v/>
      </c>
      <c r="M319" s="32" t="str">
        <f t="shared" si="101"/>
        <v/>
      </c>
      <c r="N319" s="32" t="str">
        <f t="shared" si="102"/>
        <v/>
      </c>
      <c r="O319" s="35" t="s">
        <v>51</v>
      </c>
      <c r="P319" s="32"/>
      <c r="Q319" s="32"/>
      <c r="R319" s="100" t="str">
        <f t="shared" si="114"/>
        <v/>
      </c>
      <c r="S319" s="100" t="str">
        <f t="shared" si="115"/>
        <v/>
      </c>
      <c r="T319" s="100" t="str">
        <f t="shared" si="116"/>
        <v/>
      </c>
      <c r="U319" s="100" t="str">
        <f t="shared" si="117"/>
        <v/>
      </c>
      <c r="V319" s="100" t="str">
        <f t="shared" si="103"/>
        <v/>
      </c>
      <c r="W319" s="100" t="str">
        <f t="shared" si="118"/>
        <v/>
      </c>
      <c r="X319" s="100" t="str">
        <f t="shared" si="104"/>
        <v/>
      </c>
      <c r="Y319" s="100" t="str">
        <f t="shared" si="105"/>
        <v/>
      </c>
      <c r="Z319" s="100" t="str">
        <f>IF(LEN(P319)&gt;0, DATA_ANALYSIS!E$20*P319+DATA_ANALYSIS!R$20, "")</f>
        <v/>
      </c>
      <c r="AA319" s="100" t="str">
        <f t="shared" si="106"/>
        <v/>
      </c>
      <c r="AB319" s="100" t="str">
        <f t="shared" si="107"/>
        <v/>
      </c>
      <c r="AC319" s="106" t="str">
        <f t="shared" si="108"/>
        <v/>
      </c>
    </row>
    <row r="320" spans="2:29" x14ac:dyDescent="0.2">
      <c r="B320" s="26"/>
      <c r="C320" s="101">
        <f t="shared" si="109"/>
        <v>0</v>
      </c>
      <c r="D320" s="105"/>
      <c r="E320" s="35"/>
      <c r="F320" s="32" t="str">
        <f t="shared" si="110"/>
        <v>N</v>
      </c>
      <c r="G320" s="32" t="str">
        <f t="shared" si="111"/>
        <v>N</v>
      </c>
      <c r="H320" s="32" t="str">
        <f t="shared" si="119"/>
        <v/>
      </c>
      <c r="I320" s="32" t="str">
        <f t="shared" si="99"/>
        <v/>
      </c>
      <c r="J320" s="32" t="str">
        <f t="shared" si="100"/>
        <v/>
      </c>
      <c r="K320" s="32" t="str">
        <f t="shared" si="112"/>
        <v/>
      </c>
      <c r="L320" s="32" t="str">
        <f t="shared" si="113"/>
        <v/>
      </c>
      <c r="M320" s="32" t="str">
        <f t="shared" si="101"/>
        <v/>
      </c>
      <c r="N320" s="32" t="str">
        <f t="shared" si="102"/>
        <v/>
      </c>
      <c r="O320" s="35" t="s">
        <v>51</v>
      </c>
      <c r="P320" s="32"/>
      <c r="Q320" s="32"/>
      <c r="R320" s="100" t="str">
        <f t="shared" si="114"/>
        <v/>
      </c>
      <c r="S320" s="100" t="str">
        <f t="shared" si="115"/>
        <v/>
      </c>
      <c r="T320" s="100" t="str">
        <f t="shared" si="116"/>
        <v/>
      </c>
      <c r="U320" s="100" t="str">
        <f t="shared" si="117"/>
        <v/>
      </c>
      <c r="V320" s="100" t="str">
        <f t="shared" si="103"/>
        <v/>
      </c>
      <c r="W320" s="100" t="str">
        <f t="shared" si="118"/>
        <v/>
      </c>
      <c r="X320" s="100" t="str">
        <f t="shared" si="104"/>
        <v/>
      </c>
      <c r="Y320" s="100" t="str">
        <f t="shared" si="105"/>
        <v/>
      </c>
      <c r="Z320" s="100" t="str">
        <f>IF(LEN(P320)&gt;0, DATA_ANALYSIS!E$20*P320+DATA_ANALYSIS!R$20, "")</f>
        <v/>
      </c>
      <c r="AA320" s="100" t="str">
        <f t="shared" si="106"/>
        <v/>
      </c>
      <c r="AB320" s="100" t="str">
        <f t="shared" si="107"/>
        <v/>
      </c>
      <c r="AC320" s="106" t="str">
        <f t="shared" si="108"/>
        <v/>
      </c>
    </row>
    <row r="321" spans="2:29" x14ac:dyDescent="0.2">
      <c r="B321" s="26"/>
      <c r="C321" s="101">
        <f t="shared" si="109"/>
        <v>0</v>
      </c>
      <c r="D321" s="105"/>
      <c r="E321" s="35"/>
      <c r="F321" s="32" t="str">
        <f t="shared" si="110"/>
        <v>N</v>
      </c>
      <c r="G321" s="32" t="str">
        <f t="shared" si="111"/>
        <v>N</v>
      </c>
      <c r="H321" s="32" t="str">
        <f t="shared" si="119"/>
        <v/>
      </c>
      <c r="I321" s="32" t="str">
        <f t="shared" si="99"/>
        <v/>
      </c>
      <c r="J321" s="32" t="str">
        <f t="shared" si="100"/>
        <v/>
      </c>
      <c r="K321" s="32" t="str">
        <f t="shared" si="112"/>
        <v/>
      </c>
      <c r="L321" s="32" t="str">
        <f t="shared" si="113"/>
        <v/>
      </c>
      <c r="M321" s="32" t="str">
        <f t="shared" si="101"/>
        <v/>
      </c>
      <c r="N321" s="32" t="str">
        <f t="shared" si="102"/>
        <v/>
      </c>
      <c r="O321" s="35" t="s">
        <v>51</v>
      </c>
      <c r="P321" s="32"/>
      <c r="Q321" s="32"/>
      <c r="R321" s="100" t="str">
        <f t="shared" si="114"/>
        <v/>
      </c>
      <c r="S321" s="100" t="str">
        <f t="shared" si="115"/>
        <v/>
      </c>
      <c r="T321" s="100" t="str">
        <f t="shared" si="116"/>
        <v/>
      </c>
      <c r="U321" s="100" t="str">
        <f t="shared" si="117"/>
        <v/>
      </c>
      <c r="V321" s="100" t="str">
        <f t="shared" si="103"/>
        <v/>
      </c>
      <c r="W321" s="100" t="str">
        <f t="shared" si="118"/>
        <v/>
      </c>
      <c r="X321" s="100" t="str">
        <f t="shared" si="104"/>
        <v/>
      </c>
      <c r="Y321" s="100" t="str">
        <f t="shared" si="105"/>
        <v/>
      </c>
      <c r="Z321" s="100" t="str">
        <f>IF(LEN(P321)&gt;0, DATA_ANALYSIS!E$20*P321+DATA_ANALYSIS!R$20, "")</f>
        <v/>
      </c>
      <c r="AA321" s="100" t="str">
        <f t="shared" si="106"/>
        <v/>
      </c>
      <c r="AB321" s="100" t="str">
        <f t="shared" si="107"/>
        <v/>
      </c>
      <c r="AC321" s="106" t="str">
        <f t="shared" si="108"/>
        <v/>
      </c>
    </row>
    <row r="322" spans="2:29" x14ac:dyDescent="0.2">
      <c r="B322" s="26"/>
      <c r="C322" s="101">
        <f t="shared" si="109"/>
        <v>0</v>
      </c>
      <c r="D322" s="105"/>
      <c r="E322" s="35"/>
      <c r="F322" s="32" t="str">
        <f t="shared" si="110"/>
        <v>N</v>
      </c>
      <c r="G322" s="32" t="str">
        <f t="shared" si="111"/>
        <v>N</v>
      </c>
      <c r="H322" s="32" t="str">
        <f t="shared" si="119"/>
        <v/>
      </c>
      <c r="I322" s="32" t="str">
        <f t="shared" si="99"/>
        <v/>
      </c>
      <c r="J322" s="32" t="str">
        <f t="shared" si="100"/>
        <v/>
      </c>
      <c r="K322" s="32" t="str">
        <f t="shared" si="112"/>
        <v/>
      </c>
      <c r="L322" s="32" t="str">
        <f t="shared" si="113"/>
        <v/>
      </c>
      <c r="M322" s="32" t="str">
        <f t="shared" si="101"/>
        <v/>
      </c>
      <c r="N322" s="32" t="str">
        <f t="shared" si="102"/>
        <v/>
      </c>
      <c r="O322" s="35" t="s">
        <v>51</v>
      </c>
      <c r="P322" s="32"/>
      <c r="Q322" s="32"/>
      <c r="R322" s="100" t="str">
        <f t="shared" si="114"/>
        <v/>
      </c>
      <c r="S322" s="100" t="str">
        <f t="shared" si="115"/>
        <v/>
      </c>
      <c r="T322" s="100" t="str">
        <f t="shared" si="116"/>
        <v/>
      </c>
      <c r="U322" s="100" t="str">
        <f t="shared" si="117"/>
        <v/>
      </c>
      <c r="V322" s="100" t="str">
        <f t="shared" si="103"/>
        <v/>
      </c>
      <c r="W322" s="100" t="str">
        <f t="shared" si="118"/>
        <v/>
      </c>
      <c r="X322" s="100" t="str">
        <f t="shared" si="104"/>
        <v/>
      </c>
      <c r="Y322" s="100" t="str">
        <f t="shared" si="105"/>
        <v/>
      </c>
      <c r="Z322" s="100" t="str">
        <f>IF(LEN(P322)&gt;0, DATA_ANALYSIS!E$20*P322+DATA_ANALYSIS!R$20, "")</f>
        <v/>
      </c>
      <c r="AA322" s="100" t="str">
        <f t="shared" si="106"/>
        <v/>
      </c>
      <c r="AB322" s="100" t="str">
        <f t="shared" si="107"/>
        <v/>
      </c>
      <c r="AC322" s="106" t="str">
        <f t="shared" si="108"/>
        <v/>
      </c>
    </row>
    <row r="323" spans="2:29" x14ac:dyDescent="0.2">
      <c r="B323" s="26"/>
      <c r="C323" s="101">
        <f t="shared" si="109"/>
        <v>0</v>
      </c>
      <c r="D323" s="105"/>
      <c r="E323" s="35"/>
      <c r="F323" s="32" t="str">
        <f t="shared" si="110"/>
        <v>N</v>
      </c>
      <c r="G323" s="32" t="str">
        <f t="shared" si="111"/>
        <v>N</v>
      </c>
      <c r="H323" s="32" t="str">
        <f t="shared" si="119"/>
        <v/>
      </c>
      <c r="I323" s="32" t="str">
        <f t="shared" si="99"/>
        <v/>
      </c>
      <c r="J323" s="32" t="str">
        <f t="shared" si="100"/>
        <v/>
      </c>
      <c r="K323" s="32" t="str">
        <f t="shared" si="112"/>
        <v/>
      </c>
      <c r="L323" s="32" t="str">
        <f t="shared" si="113"/>
        <v/>
      </c>
      <c r="M323" s="32" t="str">
        <f t="shared" si="101"/>
        <v/>
      </c>
      <c r="N323" s="32" t="str">
        <f t="shared" si="102"/>
        <v/>
      </c>
      <c r="O323" s="35" t="s">
        <v>51</v>
      </c>
      <c r="P323" s="32"/>
      <c r="Q323" s="32"/>
      <c r="R323" s="100" t="str">
        <f t="shared" si="114"/>
        <v/>
      </c>
      <c r="S323" s="100" t="str">
        <f t="shared" si="115"/>
        <v/>
      </c>
      <c r="T323" s="100" t="str">
        <f t="shared" si="116"/>
        <v/>
      </c>
      <c r="U323" s="100" t="str">
        <f t="shared" si="117"/>
        <v/>
      </c>
      <c r="V323" s="100" t="str">
        <f t="shared" si="103"/>
        <v/>
      </c>
      <c r="W323" s="100" t="str">
        <f t="shared" si="118"/>
        <v/>
      </c>
      <c r="X323" s="100" t="str">
        <f t="shared" si="104"/>
        <v/>
      </c>
      <c r="Y323" s="100" t="str">
        <f t="shared" si="105"/>
        <v/>
      </c>
      <c r="Z323" s="100" t="str">
        <f>IF(LEN(P323)&gt;0, DATA_ANALYSIS!E$20*P323+DATA_ANALYSIS!R$20, "")</f>
        <v/>
      </c>
      <c r="AA323" s="100" t="str">
        <f t="shared" si="106"/>
        <v/>
      </c>
      <c r="AB323" s="100" t="str">
        <f t="shared" si="107"/>
        <v/>
      </c>
      <c r="AC323" s="106" t="str">
        <f t="shared" si="108"/>
        <v/>
      </c>
    </row>
    <row r="324" spans="2:29" x14ac:dyDescent="0.2">
      <c r="B324" s="26"/>
      <c r="C324" s="101">
        <f t="shared" si="109"/>
        <v>0</v>
      </c>
      <c r="D324" s="105"/>
      <c r="E324" s="35"/>
      <c r="F324" s="32" t="str">
        <f t="shared" si="110"/>
        <v>N</v>
      </c>
      <c r="G324" s="32" t="str">
        <f t="shared" si="111"/>
        <v>N</v>
      </c>
      <c r="H324" s="32" t="str">
        <f t="shared" si="119"/>
        <v/>
      </c>
      <c r="I324" s="32" t="str">
        <f t="shared" si="99"/>
        <v/>
      </c>
      <c r="J324" s="32" t="str">
        <f t="shared" si="100"/>
        <v/>
      </c>
      <c r="K324" s="32" t="str">
        <f t="shared" si="112"/>
        <v/>
      </c>
      <c r="L324" s="32" t="str">
        <f t="shared" si="113"/>
        <v/>
      </c>
      <c r="M324" s="32" t="str">
        <f t="shared" si="101"/>
        <v/>
      </c>
      <c r="N324" s="32" t="str">
        <f t="shared" si="102"/>
        <v/>
      </c>
      <c r="O324" s="35" t="s">
        <v>51</v>
      </c>
      <c r="P324" s="32"/>
      <c r="Q324" s="32"/>
      <c r="R324" s="100" t="str">
        <f t="shared" si="114"/>
        <v/>
      </c>
      <c r="S324" s="100" t="str">
        <f t="shared" si="115"/>
        <v/>
      </c>
      <c r="T324" s="100" t="str">
        <f t="shared" si="116"/>
        <v/>
      </c>
      <c r="U324" s="100" t="str">
        <f t="shared" si="117"/>
        <v/>
      </c>
      <c r="V324" s="100" t="str">
        <f t="shared" si="103"/>
        <v/>
      </c>
      <c r="W324" s="100" t="str">
        <f t="shared" si="118"/>
        <v/>
      </c>
      <c r="X324" s="100" t="str">
        <f t="shared" si="104"/>
        <v/>
      </c>
      <c r="Y324" s="100" t="str">
        <f t="shared" si="105"/>
        <v/>
      </c>
      <c r="Z324" s="100" t="str">
        <f>IF(LEN(P324)&gt;0, DATA_ANALYSIS!E$20*P324+DATA_ANALYSIS!R$20, "")</f>
        <v/>
      </c>
      <c r="AA324" s="100" t="str">
        <f t="shared" si="106"/>
        <v/>
      </c>
      <c r="AB324" s="100" t="str">
        <f t="shared" si="107"/>
        <v/>
      </c>
      <c r="AC324" s="106" t="str">
        <f t="shared" si="108"/>
        <v/>
      </c>
    </row>
    <row r="325" spans="2:29" x14ac:dyDescent="0.2">
      <c r="B325" s="26"/>
      <c r="C325" s="101">
        <f t="shared" si="109"/>
        <v>0</v>
      </c>
      <c r="D325" s="105"/>
      <c r="E325" s="35"/>
      <c r="F325" s="32" t="str">
        <f t="shared" si="110"/>
        <v>N</v>
      </c>
      <c r="G325" s="32" t="str">
        <f t="shared" si="111"/>
        <v>N</v>
      </c>
      <c r="H325" s="32" t="str">
        <f t="shared" si="119"/>
        <v/>
      </c>
      <c r="I325" s="32" t="str">
        <f t="shared" si="99"/>
        <v/>
      </c>
      <c r="J325" s="32" t="str">
        <f t="shared" si="100"/>
        <v/>
      </c>
      <c r="K325" s="32" t="str">
        <f t="shared" si="112"/>
        <v/>
      </c>
      <c r="L325" s="32" t="str">
        <f t="shared" si="113"/>
        <v/>
      </c>
      <c r="M325" s="32" t="str">
        <f t="shared" si="101"/>
        <v/>
      </c>
      <c r="N325" s="32" t="str">
        <f t="shared" si="102"/>
        <v/>
      </c>
      <c r="O325" s="35" t="s">
        <v>51</v>
      </c>
      <c r="P325" s="32"/>
      <c r="Q325" s="32"/>
      <c r="R325" s="100" t="str">
        <f t="shared" si="114"/>
        <v/>
      </c>
      <c r="S325" s="100" t="str">
        <f t="shared" si="115"/>
        <v/>
      </c>
      <c r="T325" s="100" t="str">
        <f t="shared" si="116"/>
        <v/>
      </c>
      <c r="U325" s="100" t="str">
        <f t="shared" si="117"/>
        <v/>
      </c>
      <c r="V325" s="100" t="str">
        <f t="shared" si="103"/>
        <v/>
      </c>
      <c r="W325" s="100" t="str">
        <f t="shared" si="118"/>
        <v/>
      </c>
      <c r="X325" s="100" t="str">
        <f t="shared" si="104"/>
        <v/>
      </c>
      <c r="Y325" s="100" t="str">
        <f t="shared" si="105"/>
        <v/>
      </c>
      <c r="Z325" s="100" t="str">
        <f>IF(LEN(P325)&gt;0, DATA_ANALYSIS!E$20*P325+DATA_ANALYSIS!R$20, "")</f>
        <v/>
      </c>
      <c r="AA325" s="100" t="str">
        <f t="shared" si="106"/>
        <v/>
      </c>
      <c r="AB325" s="100" t="str">
        <f t="shared" si="107"/>
        <v/>
      </c>
      <c r="AC325" s="106" t="str">
        <f t="shared" si="108"/>
        <v/>
      </c>
    </row>
    <row r="326" spans="2:29" x14ac:dyDescent="0.2">
      <c r="B326" s="26"/>
      <c r="C326" s="101">
        <f t="shared" si="109"/>
        <v>0</v>
      </c>
      <c r="D326" s="105"/>
      <c r="E326" s="35"/>
      <c r="F326" s="32" t="str">
        <f t="shared" si="110"/>
        <v>N</v>
      </c>
      <c r="G326" s="32" t="str">
        <f t="shared" si="111"/>
        <v>N</v>
      </c>
      <c r="H326" s="32" t="str">
        <f t="shared" si="119"/>
        <v/>
      </c>
      <c r="I326" s="32" t="str">
        <f t="shared" si="99"/>
        <v/>
      </c>
      <c r="J326" s="32" t="str">
        <f t="shared" si="100"/>
        <v/>
      </c>
      <c r="K326" s="32" t="str">
        <f t="shared" si="112"/>
        <v/>
      </c>
      <c r="L326" s="32" t="str">
        <f t="shared" si="113"/>
        <v/>
      </c>
      <c r="M326" s="32" t="str">
        <f t="shared" si="101"/>
        <v/>
      </c>
      <c r="N326" s="32" t="str">
        <f t="shared" si="102"/>
        <v/>
      </c>
      <c r="O326" s="35" t="s">
        <v>51</v>
      </c>
      <c r="P326" s="32"/>
      <c r="Q326" s="32"/>
      <c r="R326" s="100" t="str">
        <f t="shared" si="114"/>
        <v/>
      </c>
      <c r="S326" s="100" t="str">
        <f t="shared" si="115"/>
        <v/>
      </c>
      <c r="T326" s="100" t="str">
        <f t="shared" si="116"/>
        <v/>
      </c>
      <c r="U326" s="100" t="str">
        <f t="shared" si="117"/>
        <v/>
      </c>
      <c r="V326" s="100" t="str">
        <f t="shared" si="103"/>
        <v/>
      </c>
      <c r="W326" s="100" t="str">
        <f t="shared" si="118"/>
        <v/>
      </c>
      <c r="X326" s="100" t="str">
        <f t="shared" si="104"/>
        <v/>
      </c>
      <c r="Y326" s="100" t="str">
        <f t="shared" si="105"/>
        <v/>
      </c>
      <c r="Z326" s="100" t="str">
        <f>IF(LEN(P326)&gt;0, DATA_ANALYSIS!E$20*P326+DATA_ANALYSIS!R$20, "")</f>
        <v/>
      </c>
      <c r="AA326" s="100" t="str">
        <f t="shared" si="106"/>
        <v/>
      </c>
      <c r="AB326" s="100" t="str">
        <f t="shared" si="107"/>
        <v/>
      </c>
      <c r="AC326" s="106" t="str">
        <f t="shared" si="108"/>
        <v/>
      </c>
    </row>
    <row r="327" spans="2:29" x14ac:dyDescent="0.2">
      <c r="B327" s="26"/>
      <c r="C327" s="101">
        <f t="shared" si="109"/>
        <v>0</v>
      </c>
      <c r="D327" s="105"/>
      <c r="E327" s="35"/>
      <c r="F327" s="32" t="str">
        <f t="shared" si="110"/>
        <v>N</v>
      </c>
      <c r="G327" s="32" t="str">
        <f t="shared" si="111"/>
        <v>N</v>
      </c>
      <c r="H327" s="32" t="str">
        <f t="shared" si="119"/>
        <v/>
      </c>
      <c r="I327" s="32" t="str">
        <f t="shared" si="99"/>
        <v/>
      </c>
      <c r="J327" s="32" t="str">
        <f t="shared" si="100"/>
        <v/>
      </c>
      <c r="K327" s="32" t="str">
        <f t="shared" si="112"/>
        <v/>
      </c>
      <c r="L327" s="32" t="str">
        <f t="shared" si="113"/>
        <v/>
      </c>
      <c r="M327" s="32" t="str">
        <f t="shared" si="101"/>
        <v/>
      </c>
      <c r="N327" s="32" t="str">
        <f t="shared" si="102"/>
        <v/>
      </c>
      <c r="O327" s="35" t="s">
        <v>51</v>
      </c>
      <c r="P327" s="32"/>
      <c r="Q327" s="32"/>
      <c r="R327" s="100" t="str">
        <f t="shared" si="114"/>
        <v/>
      </c>
      <c r="S327" s="100" t="str">
        <f t="shared" si="115"/>
        <v/>
      </c>
      <c r="T327" s="100" t="str">
        <f t="shared" si="116"/>
        <v/>
      </c>
      <c r="U327" s="100" t="str">
        <f t="shared" si="117"/>
        <v/>
      </c>
      <c r="V327" s="100" t="str">
        <f t="shared" si="103"/>
        <v/>
      </c>
      <c r="W327" s="100" t="str">
        <f t="shared" si="118"/>
        <v/>
      </c>
      <c r="X327" s="100" t="str">
        <f t="shared" si="104"/>
        <v/>
      </c>
      <c r="Y327" s="100" t="str">
        <f t="shared" si="105"/>
        <v/>
      </c>
      <c r="Z327" s="100" t="str">
        <f>IF(LEN(P327)&gt;0, DATA_ANALYSIS!E$20*P327+DATA_ANALYSIS!R$20, "")</f>
        <v/>
      </c>
      <c r="AA327" s="100" t="str">
        <f t="shared" si="106"/>
        <v/>
      </c>
      <c r="AB327" s="100" t="str">
        <f t="shared" si="107"/>
        <v/>
      </c>
      <c r="AC327" s="106" t="str">
        <f t="shared" si="108"/>
        <v/>
      </c>
    </row>
    <row r="328" spans="2:29" x14ac:dyDescent="0.2">
      <c r="B328" s="26"/>
      <c r="C328" s="101">
        <f t="shared" si="109"/>
        <v>0</v>
      </c>
      <c r="D328" s="105"/>
      <c r="E328" s="35"/>
      <c r="F328" s="32" t="str">
        <f t="shared" si="110"/>
        <v>N</v>
      </c>
      <c r="G328" s="32" t="str">
        <f t="shared" si="111"/>
        <v>N</v>
      </c>
      <c r="H328" s="32" t="str">
        <f t="shared" si="119"/>
        <v/>
      </c>
      <c r="I328" s="32" t="str">
        <f t="shared" si="99"/>
        <v/>
      </c>
      <c r="J328" s="32" t="str">
        <f t="shared" si="100"/>
        <v/>
      </c>
      <c r="K328" s="32" t="str">
        <f t="shared" si="112"/>
        <v/>
      </c>
      <c r="L328" s="32" t="str">
        <f t="shared" si="113"/>
        <v/>
      </c>
      <c r="M328" s="32" t="str">
        <f t="shared" si="101"/>
        <v/>
      </c>
      <c r="N328" s="32" t="str">
        <f t="shared" si="102"/>
        <v/>
      </c>
      <c r="O328" s="35" t="s">
        <v>51</v>
      </c>
      <c r="P328" s="32"/>
      <c r="Q328" s="32"/>
      <c r="R328" s="100" t="str">
        <f t="shared" si="114"/>
        <v/>
      </c>
      <c r="S328" s="100" t="str">
        <f t="shared" si="115"/>
        <v/>
      </c>
      <c r="T328" s="100" t="str">
        <f t="shared" si="116"/>
        <v/>
      </c>
      <c r="U328" s="100" t="str">
        <f t="shared" si="117"/>
        <v/>
      </c>
      <c r="V328" s="100" t="str">
        <f t="shared" si="103"/>
        <v/>
      </c>
      <c r="W328" s="100" t="str">
        <f t="shared" si="118"/>
        <v/>
      </c>
      <c r="X328" s="100" t="str">
        <f t="shared" si="104"/>
        <v/>
      </c>
      <c r="Y328" s="100" t="str">
        <f t="shared" si="105"/>
        <v/>
      </c>
      <c r="Z328" s="100" t="str">
        <f>IF(LEN(P328)&gt;0, DATA_ANALYSIS!E$20*P328+DATA_ANALYSIS!R$20, "")</f>
        <v/>
      </c>
      <c r="AA328" s="100" t="str">
        <f t="shared" si="106"/>
        <v/>
      </c>
      <c r="AB328" s="100" t="str">
        <f t="shared" si="107"/>
        <v/>
      </c>
      <c r="AC328" s="106" t="str">
        <f t="shared" si="108"/>
        <v/>
      </c>
    </row>
    <row r="329" spans="2:29" x14ac:dyDescent="0.2">
      <c r="B329" s="26"/>
      <c r="C329" s="101">
        <f t="shared" si="109"/>
        <v>0</v>
      </c>
      <c r="D329" s="105"/>
      <c r="E329" s="35"/>
      <c r="F329" s="32" t="str">
        <f t="shared" si="110"/>
        <v>N</v>
      </c>
      <c r="G329" s="32" t="str">
        <f t="shared" si="111"/>
        <v>N</v>
      </c>
      <c r="H329" s="32" t="str">
        <f t="shared" si="119"/>
        <v/>
      </c>
      <c r="I329" s="32" t="str">
        <f t="shared" si="99"/>
        <v/>
      </c>
      <c r="J329" s="32" t="str">
        <f t="shared" si="100"/>
        <v/>
      </c>
      <c r="K329" s="32" t="str">
        <f t="shared" si="112"/>
        <v/>
      </c>
      <c r="L329" s="32" t="str">
        <f t="shared" si="113"/>
        <v/>
      </c>
      <c r="M329" s="32" t="str">
        <f t="shared" si="101"/>
        <v/>
      </c>
      <c r="N329" s="32" t="str">
        <f t="shared" si="102"/>
        <v/>
      </c>
      <c r="O329" s="35" t="s">
        <v>51</v>
      </c>
      <c r="P329" s="32"/>
      <c r="Q329" s="32"/>
      <c r="R329" s="100" t="str">
        <f t="shared" si="114"/>
        <v/>
      </c>
      <c r="S329" s="100" t="str">
        <f t="shared" si="115"/>
        <v/>
      </c>
      <c r="T329" s="100" t="str">
        <f t="shared" si="116"/>
        <v/>
      </c>
      <c r="U329" s="100" t="str">
        <f t="shared" si="117"/>
        <v/>
      </c>
      <c r="V329" s="100" t="str">
        <f t="shared" si="103"/>
        <v/>
      </c>
      <c r="W329" s="100" t="str">
        <f t="shared" si="118"/>
        <v/>
      </c>
      <c r="X329" s="100" t="str">
        <f t="shared" si="104"/>
        <v/>
      </c>
      <c r="Y329" s="100" t="str">
        <f t="shared" si="105"/>
        <v/>
      </c>
      <c r="Z329" s="100" t="str">
        <f>IF(LEN(P329)&gt;0, DATA_ANALYSIS!E$20*P329+DATA_ANALYSIS!R$20, "")</f>
        <v/>
      </c>
      <c r="AA329" s="100" t="str">
        <f t="shared" si="106"/>
        <v/>
      </c>
      <c r="AB329" s="100" t="str">
        <f t="shared" si="107"/>
        <v/>
      </c>
      <c r="AC329" s="106" t="str">
        <f t="shared" si="108"/>
        <v/>
      </c>
    </row>
    <row r="330" spans="2:29" x14ac:dyDescent="0.2">
      <c r="B330" s="26"/>
      <c r="C330" s="101">
        <f t="shared" si="109"/>
        <v>0</v>
      </c>
      <c r="D330" s="105"/>
      <c r="E330" s="35"/>
      <c r="F330" s="32" t="str">
        <f t="shared" si="110"/>
        <v>N</v>
      </c>
      <c r="G330" s="32" t="str">
        <f t="shared" si="111"/>
        <v>N</v>
      </c>
      <c r="H330" s="32" t="str">
        <f t="shared" si="119"/>
        <v/>
      </c>
      <c r="I330" s="32" t="str">
        <f t="shared" si="99"/>
        <v/>
      </c>
      <c r="J330" s="32" t="str">
        <f t="shared" si="100"/>
        <v/>
      </c>
      <c r="K330" s="32" t="str">
        <f t="shared" si="112"/>
        <v/>
      </c>
      <c r="L330" s="32" t="str">
        <f t="shared" si="113"/>
        <v/>
      </c>
      <c r="M330" s="32" t="str">
        <f t="shared" si="101"/>
        <v/>
      </c>
      <c r="N330" s="32" t="str">
        <f t="shared" si="102"/>
        <v/>
      </c>
      <c r="O330" s="35" t="s">
        <v>51</v>
      </c>
      <c r="P330" s="32"/>
      <c r="Q330" s="32"/>
      <c r="R330" s="100" t="str">
        <f t="shared" si="114"/>
        <v/>
      </c>
      <c r="S330" s="100" t="str">
        <f t="shared" si="115"/>
        <v/>
      </c>
      <c r="T330" s="100" t="str">
        <f t="shared" si="116"/>
        <v/>
      </c>
      <c r="U330" s="100" t="str">
        <f t="shared" si="117"/>
        <v/>
      </c>
      <c r="V330" s="100" t="str">
        <f t="shared" si="103"/>
        <v/>
      </c>
      <c r="W330" s="100" t="str">
        <f t="shared" si="118"/>
        <v/>
      </c>
      <c r="X330" s="100" t="str">
        <f t="shared" si="104"/>
        <v/>
      </c>
      <c r="Y330" s="100" t="str">
        <f t="shared" si="105"/>
        <v/>
      </c>
      <c r="Z330" s="100" t="str">
        <f>IF(LEN(P330)&gt;0, DATA_ANALYSIS!E$20*P330+DATA_ANALYSIS!R$20, "")</f>
        <v/>
      </c>
      <c r="AA330" s="100" t="str">
        <f t="shared" si="106"/>
        <v/>
      </c>
      <c r="AB330" s="100" t="str">
        <f t="shared" si="107"/>
        <v/>
      </c>
      <c r="AC330" s="106" t="str">
        <f t="shared" si="108"/>
        <v/>
      </c>
    </row>
    <row r="331" spans="2:29" x14ac:dyDescent="0.2">
      <c r="B331" s="26"/>
      <c r="C331" s="101">
        <f t="shared" si="109"/>
        <v>0</v>
      </c>
      <c r="D331" s="105"/>
      <c r="E331" s="35"/>
      <c r="F331" s="32" t="str">
        <f t="shared" si="110"/>
        <v>N</v>
      </c>
      <c r="G331" s="32" t="str">
        <f t="shared" si="111"/>
        <v>N</v>
      </c>
      <c r="H331" s="32" t="str">
        <f t="shared" si="119"/>
        <v/>
      </c>
      <c r="I331" s="32" t="str">
        <f t="shared" si="99"/>
        <v/>
      </c>
      <c r="J331" s="32" t="str">
        <f t="shared" si="100"/>
        <v/>
      </c>
      <c r="K331" s="32" t="str">
        <f t="shared" si="112"/>
        <v/>
      </c>
      <c r="L331" s="32" t="str">
        <f t="shared" si="113"/>
        <v/>
      </c>
      <c r="M331" s="32" t="str">
        <f t="shared" si="101"/>
        <v/>
      </c>
      <c r="N331" s="32" t="str">
        <f t="shared" si="102"/>
        <v/>
      </c>
      <c r="O331" s="35" t="s">
        <v>51</v>
      </c>
      <c r="P331" s="32"/>
      <c r="Q331" s="32"/>
      <c r="R331" s="100" t="str">
        <f t="shared" si="114"/>
        <v/>
      </c>
      <c r="S331" s="100" t="str">
        <f t="shared" si="115"/>
        <v/>
      </c>
      <c r="T331" s="100" t="str">
        <f t="shared" si="116"/>
        <v/>
      </c>
      <c r="U331" s="100" t="str">
        <f t="shared" si="117"/>
        <v/>
      </c>
      <c r="V331" s="100" t="str">
        <f t="shared" si="103"/>
        <v/>
      </c>
      <c r="W331" s="100" t="str">
        <f t="shared" si="118"/>
        <v/>
      </c>
      <c r="X331" s="100" t="str">
        <f t="shared" si="104"/>
        <v/>
      </c>
      <c r="Y331" s="100" t="str">
        <f t="shared" si="105"/>
        <v/>
      </c>
      <c r="Z331" s="100" t="str">
        <f>IF(LEN(P331)&gt;0, DATA_ANALYSIS!E$20*P331+DATA_ANALYSIS!R$20, "")</f>
        <v/>
      </c>
      <c r="AA331" s="100" t="str">
        <f t="shared" si="106"/>
        <v/>
      </c>
      <c r="AB331" s="100" t="str">
        <f t="shared" si="107"/>
        <v/>
      </c>
      <c r="AC331" s="106" t="str">
        <f t="shared" si="108"/>
        <v/>
      </c>
    </row>
    <row r="332" spans="2:29" x14ac:dyDescent="0.2">
      <c r="B332" s="26"/>
      <c r="C332" s="101">
        <f t="shared" si="109"/>
        <v>0</v>
      </c>
      <c r="D332" s="105"/>
      <c r="E332" s="35"/>
      <c r="F332" s="32" t="str">
        <f t="shared" si="110"/>
        <v>N</v>
      </c>
      <c r="G332" s="32" t="str">
        <f t="shared" si="111"/>
        <v>N</v>
      </c>
      <c r="H332" s="32" t="str">
        <f t="shared" si="119"/>
        <v/>
      </c>
      <c r="I332" s="32" t="str">
        <f t="shared" si="99"/>
        <v/>
      </c>
      <c r="J332" s="32" t="str">
        <f t="shared" si="100"/>
        <v/>
      </c>
      <c r="K332" s="32" t="str">
        <f t="shared" si="112"/>
        <v/>
      </c>
      <c r="L332" s="32" t="str">
        <f t="shared" si="113"/>
        <v/>
      </c>
      <c r="M332" s="32" t="str">
        <f t="shared" si="101"/>
        <v/>
      </c>
      <c r="N332" s="32" t="str">
        <f t="shared" si="102"/>
        <v/>
      </c>
      <c r="O332" s="35" t="s">
        <v>51</v>
      </c>
      <c r="P332" s="32"/>
      <c r="Q332" s="32"/>
      <c r="R332" s="100" t="str">
        <f t="shared" si="114"/>
        <v/>
      </c>
      <c r="S332" s="100" t="str">
        <f t="shared" si="115"/>
        <v/>
      </c>
      <c r="T332" s="100" t="str">
        <f t="shared" si="116"/>
        <v/>
      </c>
      <c r="U332" s="100" t="str">
        <f t="shared" si="117"/>
        <v/>
      </c>
      <c r="V332" s="100" t="str">
        <f t="shared" si="103"/>
        <v/>
      </c>
      <c r="W332" s="100" t="str">
        <f t="shared" si="118"/>
        <v/>
      </c>
      <c r="X332" s="100" t="str">
        <f t="shared" si="104"/>
        <v/>
      </c>
      <c r="Y332" s="100" t="str">
        <f t="shared" si="105"/>
        <v/>
      </c>
      <c r="Z332" s="100" t="str">
        <f>IF(LEN(P332)&gt;0, DATA_ANALYSIS!E$20*P332+DATA_ANALYSIS!R$20, "")</f>
        <v/>
      </c>
      <c r="AA332" s="100" t="str">
        <f t="shared" si="106"/>
        <v/>
      </c>
      <c r="AB332" s="100" t="str">
        <f t="shared" si="107"/>
        <v/>
      </c>
      <c r="AC332" s="106" t="str">
        <f t="shared" si="108"/>
        <v/>
      </c>
    </row>
    <row r="333" spans="2:29" x14ac:dyDescent="0.2">
      <c r="B333" s="26"/>
      <c r="C333" s="101">
        <f t="shared" si="109"/>
        <v>0</v>
      </c>
      <c r="D333" s="105"/>
      <c r="E333" s="35"/>
      <c r="F333" s="32" t="str">
        <f t="shared" si="110"/>
        <v>N</v>
      </c>
      <c r="G333" s="32" t="str">
        <f t="shared" si="111"/>
        <v>N</v>
      </c>
      <c r="H333" s="32" t="str">
        <f t="shared" si="119"/>
        <v/>
      </c>
      <c r="I333" s="32" t="str">
        <f t="shared" si="99"/>
        <v/>
      </c>
      <c r="J333" s="32" t="str">
        <f t="shared" si="100"/>
        <v/>
      </c>
      <c r="K333" s="32" t="str">
        <f t="shared" si="112"/>
        <v/>
      </c>
      <c r="L333" s="32" t="str">
        <f t="shared" si="113"/>
        <v/>
      </c>
      <c r="M333" s="32" t="str">
        <f t="shared" si="101"/>
        <v/>
      </c>
      <c r="N333" s="32" t="str">
        <f t="shared" si="102"/>
        <v/>
      </c>
      <c r="O333" s="35" t="s">
        <v>51</v>
      </c>
      <c r="P333" s="32"/>
      <c r="Q333" s="32"/>
      <c r="R333" s="100" t="str">
        <f t="shared" si="114"/>
        <v/>
      </c>
      <c r="S333" s="100" t="str">
        <f t="shared" si="115"/>
        <v/>
      </c>
      <c r="T333" s="100" t="str">
        <f t="shared" si="116"/>
        <v/>
      </c>
      <c r="U333" s="100" t="str">
        <f t="shared" si="117"/>
        <v/>
      </c>
      <c r="V333" s="100" t="str">
        <f t="shared" si="103"/>
        <v/>
      </c>
      <c r="W333" s="100" t="str">
        <f t="shared" si="118"/>
        <v/>
      </c>
      <c r="X333" s="100" t="str">
        <f t="shared" si="104"/>
        <v/>
      </c>
      <c r="Y333" s="100" t="str">
        <f t="shared" si="105"/>
        <v/>
      </c>
      <c r="Z333" s="100" t="str">
        <f>IF(LEN(P333)&gt;0, DATA_ANALYSIS!E$20*P333+DATA_ANALYSIS!R$20, "")</f>
        <v/>
      </c>
      <c r="AA333" s="100" t="str">
        <f t="shared" si="106"/>
        <v/>
      </c>
      <c r="AB333" s="100" t="str">
        <f t="shared" si="107"/>
        <v/>
      </c>
      <c r="AC333" s="106" t="str">
        <f t="shared" si="108"/>
        <v/>
      </c>
    </row>
    <row r="334" spans="2:29" x14ac:dyDescent="0.2">
      <c r="B334" s="26"/>
      <c r="C334" s="101">
        <f t="shared" si="109"/>
        <v>0</v>
      </c>
      <c r="D334" s="105"/>
      <c r="E334" s="35"/>
      <c r="F334" s="32" t="str">
        <f t="shared" si="110"/>
        <v>N</v>
      </c>
      <c r="G334" s="32" t="str">
        <f t="shared" si="111"/>
        <v>N</v>
      </c>
      <c r="H334" s="32" t="str">
        <f t="shared" si="119"/>
        <v/>
      </c>
      <c r="I334" s="32" t="str">
        <f t="shared" si="99"/>
        <v/>
      </c>
      <c r="J334" s="32" t="str">
        <f t="shared" si="100"/>
        <v/>
      </c>
      <c r="K334" s="32" t="str">
        <f t="shared" si="112"/>
        <v/>
      </c>
      <c r="L334" s="32" t="str">
        <f t="shared" si="113"/>
        <v/>
      </c>
      <c r="M334" s="32" t="str">
        <f t="shared" si="101"/>
        <v/>
      </c>
      <c r="N334" s="32" t="str">
        <f t="shared" si="102"/>
        <v/>
      </c>
      <c r="O334" s="35" t="s">
        <v>51</v>
      </c>
      <c r="P334" s="32"/>
      <c r="Q334" s="32"/>
      <c r="R334" s="100" t="str">
        <f t="shared" si="114"/>
        <v/>
      </c>
      <c r="S334" s="100" t="str">
        <f t="shared" si="115"/>
        <v/>
      </c>
      <c r="T334" s="100" t="str">
        <f t="shared" si="116"/>
        <v/>
      </c>
      <c r="U334" s="100" t="str">
        <f t="shared" si="117"/>
        <v/>
      </c>
      <c r="V334" s="100" t="str">
        <f t="shared" si="103"/>
        <v/>
      </c>
      <c r="W334" s="100" t="str">
        <f t="shared" si="118"/>
        <v/>
      </c>
      <c r="X334" s="100" t="str">
        <f t="shared" si="104"/>
        <v/>
      </c>
      <c r="Y334" s="100" t="str">
        <f t="shared" si="105"/>
        <v/>
      </c>
      <c r="Z334" s="100" t="str">
        <f>IF(LEN(P334)&gt;0, DATA_ANALYSIS!E$20*P334+DATA_ANALYSIS!R$20, "")</f>
        <v/>
      </c>
      <c r="AA334" s="100" t="str">
        <f t="shared" si="106"/>
        <v/>
      </c>
      <c r="AB334" s="100" t="str">
        <f t="shared" si="107"/>
        <v/>
      </c>
      <c r="AC334" s="106" t="str">
        <f t="shared" si="108"/>
        <v/>
      </c>
    </row>
    <row r="335" spans="2:29" x14ac:dyDescent="0.2">
      <c r="B335" s="26"/>
      <c r="C335" s="101">
        <f t="shared" si="109"/>
        <v>0</v>
      </c>
      <c r="D335" s="105"/>
      <c r="E335" s="35"/>
      <c r="F335" s="32" t="str">
        <f t="shared" si="110"/>
        <v>N</v>
      </c>
      <c r="G335" s="32" t="str">
        <f t="shared" si="111"/>
        <v>N</v>
      </c>
      <c r="H335" s="32" t="str">
        <f t="shared" si="119"/>
        <v/>
      </c>
      <c r="I335" s="32" t="str">
        <f t="shared" si="99"/>
        <v/>
      </c>
      <c r="J335" s="32" t="str">
        <f t="shared" si="100"/>
        <v/>
      </c>
      <c r="K335" s="32" t="str">
        <f t="shared" si="112"/>
        <v/>
      </c>
      <c r="L335" s="32" t="str">
        <f t="shared" si="113"/>
        <v/>
      </c>
      <c r="M335" s="32" t="str">
        <f t="shared" si="101"/>
        <v/>
      </c>
      <c r="N335" s="32" t="str">
        <f t="shared" si="102"/>
        <v/>
      </c>
      <c r="O335" s="35" t="s">
        <v>51</v>
      </c>
      <c r="P335" s="32"/>
      <c r="Q335" s="32"/>
      <c r="R335" s="100" t="str">
        <f t="shared" si="114"/>
        <v/>
      </c>
      <c r="S335" s="100" t="str">
        <f t="shared" si="115"/>
        <v/>
      </c>
      <c r="T335" s="100" t="str">
        <f t="shared" si="116"/>
        <v/>
      </c>
      <c r="U335" s="100" t="str">
        <f t="shared" si="117"/>
        <v/>
      </c>
      <c r="V335" s="100" t="str">
        <f t="shared" si="103"/>
        <v/>
      </c>
      <c r="W335" s="100" t="str">
        <f t="shared" si="118"/>
        <v/>
      </c>
      <c r="X335" s="100" t="str">
        <f t="shared" si="104"/>
        <v/>
      </c>
      <c r="Y335" s="100" t="str">
        <f t="shared" si="105"/>
        <v/>
      </c>
      <c r="Z335" s="100" t="str">
        <f>IF(LEN(P335)&gt;0, DATA_ANALYSIS!E$20*P335+DATA_ANALYSIS!R$20, "")</f>
        <v/>
      </c>
      <c r="AA335" s="100" t="str">
        <f t="shared" si="106"/>
        <v/>
      </c>
      <c r="AB335" s="100" t="str">
        <f t="shared" si="107"/>
        <v/>
      </c>
      <c r="AC335" s="106" t="str">
        <f t="shared" si="108"/>
        <v/>
      </c>
    </row>
    <row r="336" spans="2:29" x14ac:dyDescent="0.2">
      <c r="B336" s="26"/>
      <c r="C336" s="101">
        <f t="shared" si="109"/>
        <v>0</v>
      </c>
      <c r="D336" s="105"/>
      <c r="E336" s="35"/>
      <c r="F336" s="32" t="str">
        <f t="shared" si="110"/>
        <v>N</v>
      </c>
      <c r="G336" s="32" t="str">
        <f t="shared" si="111"/>
        <v>N</v>
      </c>
      <c r="H336" s="32" t="str">
        <f t="shared" si="119"/>
        <v/>
      </c>
      <c r="I336" s="32" t="str">
        <f t="shared" si="99"/>
        <v/>
      </c>
      <c r="J336" s="32" t="str">
        <f t="shared" si="100"/>
        <v/>
      </c>
      <c r="K336" s="32" t="str">
        <f t="shared" si="112"/>
        <v/>
      </c>
      <c r="L336" s="32" t="str">
        <f t="shared" si="113"/>
        <v/>
      </c>
      <c r="M336" s="32" t="str">
        <f t="shared" si="101"/>
        <v/>
      </c>
      <c r="N336" s="32" t="str">
        <f t="shared" si="102"/>
        <v/>
      </c>
      <c r="O336" s="35" t="s">
        <v>51</v>
      </c>
      <c r="P336" s="32"/>
      <c r="Q336" s="32"/>
      <c r="R336" s="100" t="str">
        <f t="shared" si="114"/>
        <v/>
      </c>
      <c r="S336" s="100" t="str">
        <f t="shared" si="115"/>
        <v/>
      </c>
      <c r="T336" s="100" t="str">
        <f t="shared" si="116"/>
        <v/>
      </c>
      <c r="U336" s="100" t="str">
        <f t="shared" si="117"/>
        <v/>
      </c>
      <c r="V336" s="100" t="str">
        <f t="shared" si="103"/>
        <v/>
      </c>
      <c r="W336" s="100" t="str">
        <f t="shared" si="118"/>
        <v/>
      </c>
      <c r="X336" s="100" t="str">
        <f t="shared" si="104"/>
        <v/>
      </c>
      <c r="Y336" s="100" t="str">
        <f t="shared" si="105"/>
        <v/>
      </c>
      <c r="Z336" s="100" t="str">
        <f>IF(LEN(P336)&gt;0, DATA_ANALYSIS!E$20*P336+DATA_ANALYSIS!R$20, "")</f>
        <v/>
      </c>
      <c r="AA336" s="100" t="str">
        <f t="shared" si="106"/>
        <v/>
      </c>
      <c r="AB336" s="100" t="str">
        <f t="shared" si="107"/>
        <v/>
      </c>
      <c r="AC336" s="106" t="str">
        <f t="shared" si="108"/>
        <v/>
      </c>
    </row>
    <row r="337" spans="2:29" x14ac:dyDescent="0.2">
      <c r="B337" s="26"/>
      <c r="C337" s="101">
        <f t="shared" si="109"/>
        <v>0</v>
      </c>
      <c r="D337" s="105"/>
      <c r="E337" s="35"/>
      <c r="F337" s="32" t="str">
        <f t="shared" si="110"/>
        <v>N</v>
      </c>
      <c r="G337" s="32" t="str">
        <f t="shared" si="111"/>
        <v>N</v>
      </c>
      <c r="H337" s="32" t="str">
        <f t="shared" si="119"/>
        <v/>
      </c>
      <c r="I337" s="32" t="str">
        <f t="shared" si="99"/>
        <v/>
      </c>
      <c r="J337" s="32" t="str">
        <f t="shared" si="100"/>
        <v/>
      </c>
      <c r="K337" s="32" t="str">
        <f t="shared" si="112"/>
        <v/>
      </c>
      <c r="L337" s="32" t="str">
        <f t="shared" si="113"/>
        <v/>
      </c>
      <c r="M337" s="32" t="str">
        <f t="shared" si="101"/>
        <v/>
      </c>
      <c r="N337" s="32" t="str">
        <f t="shared" si="102"/>
        <v/>
      </c>
      <c r="O337" s="35" t="s">
        <v>51</v>
      </c>
      <c r="P337" s="32"/>
      <c r="Q337" s="32"/>
      <c r="R337" s="100" t="str">
        <f t="shared" si="114"/>
        <v/>
      </c>
      <c r="S337" s="100" t="str">
        <f t="shared" si="115"/>
        <v/>
      </c>
      <c r="T337" s="100" t="str">
        <f t="shared" si="116"/>
        <v/>
      </c>
      <c r="U337" s="100" t="str">
        <f t="shared" si="117"/>
        <v/>
      </c>
      <c r="V337" s="100" t="str">
        <f t="shared" si="103"/>
        <v/>
      </c>
      <c r="W337" s="100" t="str">
        <f t="shared" si="118"/>
        <v/>
      </c>
      <c r="X337" s="100" t="str">
        <f t="shared" si="104"/>
        <v/>
      </c>
      <c r="Y337" s="100" t="str">
        <f t="shared" si="105"/>
        <v/>
      </c>
      <c r="Z337" s="100" t="str">
        <f>IF(LEN(P337)&gt;0, DATA_ANALYSIS!E$20*P337+DATA_ANALYSIS!R$20, "")</f>
        <v/>
      </c>
      <c r="AA337" s="100" t="str">
        <f t="shared" si="106"/>
        <v/>
      </c>
      <c r="AB337" s="100" t="str">
        <f t="shared" si="107"/>
        <v/>
      </c>
      <c r="AC337" s="106" t="str">
        <f t="shared" si="108"/>
        <v/>
      </c>
    </row>
    <row r="338" spans="2:29" x14ac:dyDescent="0.2">
      <c r="B338" s="26"/>
      <c r="C338" s="101">
        <f t="shared" si="109"/>
        <v>0</v>
      </c>
      <c r="D338" s="105"/>
      <c r="E338" s="35"/>
      <c r="F338" s="32" t="str">
        <f t="shared" si="110"/>
        <v>N</v>
      </c>
      <c r="G338" s="32" t="str">
        <f t="shared" si="111"/>
        <v>N</v>
      </c>
      <c r="H338" s="32" t="str">
        <f t="shared" si="119"/>
        <v/>
      </c>
      <c r="I338" s="32" t="str">
        <f t="shared" si="99"/>
        <v/>
      </c>
      <c r="J338" s="32" t="str">
        <f t="shared" si="100"/>
        <v/>
      </c>
      <c r="K338" s="32" t="str">
        <f t="shared" si="112"/>
        <v/>
      </c>
      <c r="L338" s="32" t="str">
        <f t="shared" si="113"/>
        <v/>
      </c>
      <c r="M338" s="32" t="str">
        <f t="shared" si="101"/>
        <v/>
      </c>
      <c r="N338" s="32" t="str">
        <f t="shared" si="102"/>
        <v/>
      </c>
      <c r="O338" s="35" t="s">
        <v>51</v>
      </c>
      <c r="P338" s="32"/>
      <c r="Q338" s="32"/>
      <c r="R338" s="100" t="str">
        <f t="shared" si="114"/>
        <v/>
      </c>
      <c r="S338" s="100" t="str">
        <f t="shared" si="115"/>
        <v/>
      </c>
      <c r="T338" s="100" t="str">
        <f t="shared" si="116"/>
        <v/>
      </c>
      <c r="U338" s="100" t="str">
        <f t="shared" si="117"/>
        <v/>
      </c>
      <c r="V338" s="100" t="str">
        <f t="shared" si="103"/>
        <v/>
      </c>
      <c r="W338" s="100" t="str">
        <f t="shared" si="118"/>
        <v/>
      </c>
      <c r="X338" s="100" t="str">
        <f t="shared" si="104"/>
        <v/>
      </c>
      <c r="Y338" s="100" t="str">
        <f t="shared" si="105"/>
        <v/>
      </c>
      <c r="Z338" s="100" t="str">
        <f>IF(LEN(P338)&gt;0, DATA_ANALYSIS!E$20*P338+DATA_ANALYSIS!R$20, "")</f>
        <v/>
      </c>
      <c r="AA338" s="100" t="str">
        <f t="shared" si="106"/>
        <v/>
      </c>
      <c r="AB338" s="100" t="str">
        <f t="shared" si="107"/>
        <v/>
      </c>
      <c r="AC338" s="106" t="str">
        <f t="shared" si="108"/>
        <v/>
      </c>
    </row>
    <row r="339" spans="2:29" x14ac:dyDescent="0.2">
      <c r="B339" s="26"/>
      <c r="C339" s="101">
        <f t="shared" si="109"/>
        <v>0</v>
      </c>
      <c r="D339" s="105"/>
      <c r="E339" s="35"/>
      <c r="F339" s="32" t="str">
        <f t="shared" si="110"/>
        <v>N</v>
      </c>
      <c r="G339" s="32" t="str">
        <f t="shared" si="111"/>
        <v>N</v>
      </c>
      <c r="H339" s="32" t="str">
        <f t="shared" si="119"/>
        <v/>
      </c>
      <c r="I339" s="32" t="str">
        <f t="shared" si="99"/>
        <v/>
      </c>
      <c r="J339" s="32" t="str">
        <f t="shared" si="100"/>
        <v/>
      </c>
      <c r="K339" s="32" t="str">
        <f t="shared" si="112"/>
        <v/>
      </c>
      <c r="L339" s="32" t="str">
        <f t="shared" si="113"/>
        <v/>
      </c>
      <c r="M339" s="32" t="str">
        <f t="shared" si="101"/>
        <v/>
      </c>
      <c r="N339" s="32" t="str">
        <f t="shared" si="102"/>
        <v/>
      </c>
      <c r="O339" s="35" t="s">
        <v>51</v>
      </c>
      <c r="P339" s="32"/>
      <c r="Q339" s="32"/>
      <c r="R339" s="100" t="str">
        <f t="shared" si="114"/>
        <v/>
      </c>
      <c r="S339" s="100" t="str">
        <f t="shared" si="115"/>
        <v/>
      </c>
      <c r="T339" s="100" t="str">
        <f t="shared" si="116"/>
        <v/>
      </c>
      <c r="U339" s="100" t="str">
        <f t="shared" si="117"/>
        <v/>
      </c>
      <c r="V339" s="100" t="str">
        <f t="shared" si="103"/>
        <v/>
      </c>
      <c r="W339" s="100" t="str">
        <f t="shared" si="118"/>
        <v/>
      </c>
      <c r="X339" s="100" t="str">
        <f t="shared" si="104"/>
        <v/>
      </c>
      <c r="Y339" s="100" t="str">
        <f t="shared" si="105"/>
        <v/>
      </c>
      <c r="Z339" s="100" t="str">
        <f>IF(LEN(P339)&gt;0, DATA_ANALYSIS!E$20*P339+DATA_ANALYSIS!R$20, "")</f>
        <v/>
      </c>
      <c r="AA339" s="100" t="str">
        <f t="shared" si="106"/>
        <v/>
      </c>
      <c r="AB339" s="100" t="str">
        <f t="shared" si="107"/>
        <v/>
      </c>
      <c r="AC339" s="106" t="str">
        <f t="shared" si="108"/>
        <v/>
      </c>
    </row>
    <row r="340" spans="2:29" x14ac:dyDescent="0.2">
      <c r="B340" s="26"/>
      <c r="C340" s="101">
        <f t="shared" si="109"/>
        <v>0</v>
      </c>
      <c r="D340" s="105"/>
      <c r="E340" s="35"/>
      <c r="F340" s="32" t="str">
        <f t="shared" si="110"/>
        <v>N</v>
      </c>
      <c r="G340" s="32" t="str">
        <f t="shared" si="111"/>
        <v>N</v>
      </c>
      <c r="H340" s="32" t="str">
        <f t="shared" si="119"/>
        <v/>
      </c>
      <c r="I340" s="32" t="str">
        <f t="shared" si="99"/>
        <v/>
      </c>
      <c r="J340" s="32" t="str">
        <f t="shared" si="100"/>
        <v/>
      </c>
      <c r="K340" s="32" t="str">
        <f t="shared" si="112"/>
        <v/>
      </c>
      <c r="L340" s="32" t="str">
        <f t="shared" si="113"/>
        <v/>
      </c>
      <c r="M340" s="32" t="str">
        <f t="shared" si="101"/>
        <v/>
      </c>
      <c r="N340" s="32" t="str">
        <f t="shared" si="102"/>
        <v/>
      </c>
      <c r="O340" s="35" t="s">
        <v>51</v>
      </c>
      <c r="P340" s="32"/>
      <c r="Q340" s="32"/>
      <c r="R340" s="100" t="str">
        <f t="shared" si="114"/>
        <v/>
      </c>
      <c r="S340" s="100" t="str">
        <f t="shared" si="115"/>
        <v/>
      </c>
      <c r="T340" s="100" t="str">
        <f t="shared" si="116"/>
        <v/>
      </c>
      <c r="U340" s="100" t="str">
        <f t="shared" si="117"/>
        <v/>
      </c>
      <c r="V340" s="100" t="str">
        <f t="shared" si="103"/>
        <v/>
      </c>
      <c r="W340" s="100" t="str">
        <f t="shared" si="118"/>
        <v/>
      </c>
      <c r="X340" s="100" t="str">
        <f t="shared" si="104"/>
        <v/>
      </c>
      <c r="Y340" s="100" t="str">
        <f t="shared" si="105"/>
        <v/>
      </c>
      <c r="Z340" s="100" t="str">
        <f>IF(LEN(P340)&gt;0, DATA_ANALYSIS!E$20*P340+DATA_ANALYSIS!R$20, "")</f>
        <v/>
      </c>
      <c r="AA340" s="100" t="str">
        <f t="shared" si="106"/>
        <v/>
      </c>
      <c r="AB340" s="100" t="str">
        <f t="shared" si="107"/>
        <v/>
      </c>
      <c r="AC340" s="106" t="str">
        <f t="shared" si="108"/>
        <v/>
      </c>
    </row>
    <row r="341" spans="2:29" x14ac:dyDescent="0.2">
      <c r="B341" s="26"/>
      <c r="C341" s="101">
        <f t="shared" si="109"/>
        <v>0</v>
      </c>
      <c r="D341" s="105"/>
      <c r="E341" s="35"/>
      <c r="F341" s="32" t="str">
        <f t="shared" si="110"/>
        <v>N</v>
      </c>
      <c r="G341" s="32" t="str">
        <f t="shared" si="111"/>
        <v>N</v>
      </c>
      <c r="H341" s="32" t="str">
        <f t="shared" si="119"/>
        <v/>
      </c>
      <c r="I341" s="32" t="str">
        <f t="shared" si="99"/>
        <v/>
      </c>
      <c r="J341" s="32" t="str">
        <f t="shared" si="100"/>
        <v/>
      </c>
      <c r="K341" s="32" t="str">
        <f t="shared" si="112"/>
        <v/>
      </c>
      <c r="L341" s="32" t="str">
        <f t="shared" si="113"/>
        <v/>
      </c>
      <c r="M341" s="32" t="str">
        <f t="shared" si="101"/>
        <v/>
      </c>
      <c r="N341" s="32" t="str">
        <f t="shared" si="102"/>
        <v/>
      </c>
      <c r="O341" s="35" t="s">
        <v>51</v>
      </c>
      <c r="P341" s="32"/>
      <c r="Q341" s="32"/>
      <c r="R341" s="100" t="str">
        <f t="shared" si="114"/>
        <v/>
      </c>
      <c r="S341" s="100" t="str">
        <f t="shared" si="115"/>
        <v/>
      </c>
      <c r="T341" s="100" t="str">
        <f t="shared" si="116"/>
        <v/>
      </c>
      <c r="U341" s="100" t="str">
        <f t="shared" si="117"/>
        <v/>
      </c>
      <c r="V341" s="100" t="str">
        <f t="shared" si="103"/>
        <v/>
      </c>
      <c r="W341" s="100" t="str">
        <f t="shared" si="118"/>
        <v/>
      </c>
      <c r="X341" s="100" t="str">
        <f t="shared" si="104"/>
        <v/>
      </c>
      <c r="Y341" s="100" t="str">
        <f t="shared" si="105"/>
        <v/>
      </c>
      <c r="Z341" s="100" t="str">
        <f>IF(LEN(P341)&gt;0, DATA_ANALYSIS!E$20*P341+DATA_ANALYSIS!R$20, "")</f>
        <v/>
      </c>
      <c r="AA341" s="100" t="str">
        <f t="shared" si="106"/>
        <v/>
      </c>
      <c r="AB341" s="100" t="str">
        <f t="shared" si="107"/>
        <v/>
      </c>
      <c r="AC341" s="106" t="str">
        <f t="shared" si="108"/>
        <v/>
      </c>
    </row>
    <row r="342" spans="2:29" x14ac:dyDescent="0.2">
      <c r="B342" s="26"/>
      <c r="C342" s="101">
        <f t="shared" si="109"/>
        <v>0</v>
      </c>
      <c r="D342" s="105"/>
      <c r="E342" s="35"/>
      <c r="F342" s="32" t="str">
        <f t="shared" si="110"/>
        <v>N</v>
      </c>
      <c r="G342" s="32" t="str">
        <f t="shared" si="111"/>
        <v>N</v>
      </c>
      <c r="H342" s="32" t="str">
        <f t="shared" si="119"/>
        <v/>
      </c>
      <c r="I342" s="32" t="str">
        <f t="shared" si="99"/>
        <v/>
      </c>
      <c r="J342" s="32" t="str">
        <f t="shared" si="100"/>
        <v/>
      </c>
      <c r="K342" s="32" t="str">
        <f t="shared" si="112"/>
        <v/>
      </c>
      <c r="L342" s="32" t="str">
        <f t="shared" si="113"/>
        <v/>
      </c>
      <c r="M342" s="32" t="str">
        <f t="shared" si="101"/>
        <v/>
      </c>
      <c r="N342" s="32" t="str">
        <f t="shared" si="102"/>
        <v/>
      </c>
      <c r="O342" s="35" t="s">
        <v>51</v>
      </c>
      <c r="P342" s="32"/>
      <c r="Q342" s="32"/>
      <c r="R342" s="100" t="str">
        <f t="shared" si="114"/>
        <v/>
      </c>
      <c r="S342" s="100" t="str">
        <f t="shared" si="115"/>
        <v/>
      </c>
      <c r="T342" s="100" t="str">
        <f t="shared" si="116"/>
        <v/>
      </c>
      <c r="U342" s="100" t="str">
        <f t="shared" si="117"/>
        <v/>
      </c>
      <c r="V342" s="100" t="str">
        <f t="shared" si="103"/>
        <v/>
      </c>
      <c r="W342" s="100" t="str">
        <f t="shared" si="118"/>
        <v/>
      </c>
      <c r="X342" s="100" t="str">
        <f t="shared" si="104"/>
        <v/>
      </c>
      <c r="Y342" s="100" t="str">
        <f t="shared" si="105"/>
        <v/>
      </c>
      <c r="Z342" s="100" t="str">
        <f>IF(LEN(P342)&gt;0, DATA_ANALYSIS!E$20*P342+DATA_ANALYSIS!R$20, "")</f>
        <v/>
      </c>
      <c r="AA342" s="100" t="str">
        <f t="shared" si="106"/>
        <v/>
      </c>
      <c r="AB342" s="100" t="str">
        <f t="shared" si="107"/>
        <v/>
      </c>
      <c r="AC342" s="106" t="str">
        <f t="shared" si="108"/>
        <v/>
      </c>
    </row>
    <row r="343" spans="2:29" x14ac:dyDescent="0.2">
      <c r="B343" s="26"/>
      <c r="C343" s="101">
        <f t="shared" si="109"/>
        <v>0</v>
      </c>
      <c r="D343" s="105"/>
      <c r="E343" s="35"/>
      <c r="F343" s="32" t="str">
        <f t="shared" si="110"/>
        <v>N</v>
      </c>
      <c r="G343" s="32" t="str">
        <f t="shared" si="111"/>
        <v>N</v>
      </c>
      <c r="H343" s="32" t="str">
        <f t="shared" si="119"/>
        <v/>
      </c>
      <c r="I343" s="32" t="str">
        <f t="shared" si="99"/>
        <v/>
      </c>
      <c r="J343" s="32" t="str">
        <f t="shared" si="100"/>
        <v/>
      </c>
      <c r="K343" s="32" t="str">
        <f t="shared" si="112"/>
        <v/>
      </c>
      <c r="L343" s="32" t="str">
        <f t="shared" si="113"/>
        <v/>
      </c>
      <c r="M343" s="32" t="str">
        <f t="shared" si="101"/>
        <v/>
      </c>
      <c r="N343" s="32" t="str">
        <f t="shared" si="102"/>
        <v/>
      </c>
      <c r="O343" s="35" t="s">
        <v>51</v>
      </c>
      <c r="P343" s="32"/>
      <c r="Q343" s="32"/>
      <c r="R343" s="100" t="str">
        <f t="shared" si="114"/>
        <v/>
      </c>
      <c r="S343" s="100" t="str">
        <f t="shared" si="115"/>
        <v/>
      </c>
      <c r="T343" s="100" t="str">
        <f t="shared" si="116"/>
        <v/>
      </c>
      <c r="U343" s="100" t="str">
        <f t="shared" si="117"/>
        <v/>
      </c>
      <c r="V343" s="100" t="str">
        <f t="shared" si="103"/>
        <v/>
      </c>
      <c r="W343" s="100" t="str">
        <f t="shared" si="118"/>
        <v/>
      </c>
      <c r="X343" s="100" t="str">
        <f t="shared" si="104"/>
        <v/>
      </c>
      <c r="Y343" s="100" t="str">
        <f t="shared" si="105"/>
        <v/>
      </c>
      <c r="Z343" s="100" t="str">
        <f>IF(LEN(P343)&gt;0, DATA_ANALYSIS!E$20*P343+DATA_ANALYSIS!R$20, "")</f>
        <v/>
      </c>
      <c r="AA343" s="100" t="str">
        <f t="shared" si="106"/>
        <v/>
      </c>
      <c r="AB343" s="100" t="str">
        <f t="shared" si="107"/>
        <v/>
      </c>
      <c r="AC343" s="106" t="str">
        <f t="shared" si="108"/>
        <v/>
      </c>
    </row>
    <row r="344" spans="2:29" x14ac:dyDescent="0.2">
      <c r="B344" s="26"/>
      <c r="C344" s="101">
        <f t="shared" si="109"/>
        <v>0</v>
      </c>
      <c r="D344" s="105"/>
      <c r="E344" s="35"/>
      <c r="F344" s="32" t="str">
        <f t="shared" si="110"/>
        <v>N</v>
      </c>
      <c r="G344" s="32" t="str">
        <f t="shared" si="111"/>
        <v>N</v>
      </c>
      <c r="H344" s="32" t="str">
        <f t="shared" si="119"/>
        <v/>
      </c>
      <c r="I344" s="32" t="str">
        <f t="shared" si="99"/>
        <v/>
      </c>
      <c r="J344" s="32" t="str">
        <f t="shared" si="100"/>
        <v/>
      </c>
      <c r="K344" s="32" t="str">
        <f t="shared" si="112"/>
        <v/>
      </c>
      <c r="L344" s="32" t="str">
        <f t="shared" si="113"/>
        <v/>
      </c>
      <c r="M344" s="32" t="str">
        <f t="shared" si="101"/>
        <v/>
      </c>
      <c r="N344" s="32" t="str">
        <f t="shared" si="102"/>
        <v/>
      </c>
      <c r="O344" s="35" t="s">
        <v>51</v>
      </c>
      <c r="P344" s="32"/>
      <c r="Q344" s="32"/>
      <c r="R344" s="100" t="str">
        <f t="shared" si="114"/>
        <v/>
      </c>
      <c r="S344" s="100" t="str">
        <f t="shared" si="115"/>
        <v/>
      </c>
      <c r="T344" s="100" t="str">
        <f t="shared" si="116"/>
        <v/>
      </c>
      <c r="U344" s="100" t="str">
        <f t="shared" si="117"/>
        <v/>
      </c>
      <c r="V344" s="100" t="str">
        <f t="shared" si="103"/>
        <v/>
      </c>
      <c r="W344" s="100" t="str">
        <f t="shared" si="118"/>
        <v/>
      </c>
      <c r="X344" s="100" t="str">
        <f t="shared" si="104"/>
        <v/>
      </c>
      <c r="Y344" s="100" t="str">
        <f t="shared" si="105"/>
        <v/>
      </c>
      <c r="Z344" s="100" t="str">
        <f>IF(LEN(P344)&gt;0, DATA_ANALYSIS!E$20*P344+DATA_ANALYSIS!R$20, "")</f>
        <v/>
      </c>
      <c r="AA344" s="100" t="str">
        <f t="shared" si="106"/>
        <v/>
      </c>
      <c r="AB344" s="100" t="str">
        <f t="shared" si="107"/>
        <v/>
      </c>
      <c r="AC344" s="106" t="str">
        <f t="shared" si="108"/>
        <v/>
      </c>
    </row>
    <row r="345" spans="2:29" x14ac:dyDescent="0.2">
      <c r="B345" s="26"/>
      <c r="C345" s="101">
        <f t="shared" si="109"/>
        <v>0</v>
      </c>
      <c r="D345" s="105"/>
      <c r="E345" s="35"/>
      <c r="F345" s="32" t="str">
        <f t="shared" si="110"/>
        <v>N</v>
      </c>
      <c r="G345" s="32" t="str">
        <f t="shared" si="111"/>
        <v>N</v>
      </c>
      <c r="H345" s="32" t="str">
        <f t="shared" si="119"/>
        <v/>
      </c>
      <c r="I345" s="32" t="str">
        <f t="shared" si="99"/>
        <v/>
      </c>
      <c r="J345" s="32" t="str">
        <f t="shared" si="100"/>
        <v/>
      </c>
      <c r="K345" s="32" t="str">
        <f t="shared" si="112"/>
        <v/>
      </c>
      <c r="L345" s="32" t="str">
        <f t="shared" si="113"/>
        <v/>
      </c>
      <c r="M345" s="32" t="str">
        <f t="shared" si="101"/>
        <v/>
      </c>
      <c r="N345" s="32" t="str">
        <f t="shared" si="102"/>
        <v/>
      </c>
      <c r="O345" s="35" t="s">
        <v>51</v>
      </c>
      <c r="P345" s="32"/>
      <c r="Q345" s="32"/>
      <c r="R345" s="100" t="str">
        <f t="shared" si="114"/>
        <v/>
      </c>
      <c r="S345" s="100" t="str">
        <f t="shared" si="115"/>
        <v/>
      </c>
      <c r="T345" s="100" t="str">
        <f t="shared" si="116"/>
        <v/>
      </c>
      <c r="U345" s="100" t="str">
        <f t="shared" si="117"/>
        <v/>
      </c>
      <c r="V345" s="100" t="str">
        <f t="shared" si="103"/>
        <v/>
      </c>
      <c r="W345" s="100" t="str">
        <f t="shared" si="118"/>
        <v/>
      </c>
      <c r="X345" s="100" t="str">
        <f t="shared" si="104"/>
        <v/>
      </c>
      <c r="Y345" s="100" t="str">
        <f t="shared" si="105"/>
        <v/>
      </c>
      <c r="Z345" s="100" t="str">
        <f>IF(LEN(P345)&gt;0, DATA_ANALYSIS!E$20*P345+DATA_ANALYSIS!R$20, "")</f>
        <v/>
      </c>
      <c r="AA345" s="100" t="str">
        <f t="shared" si="106"/>
        <v/>
      </c>
      <c r="AB345" s="100" t="str">
        <f t="shared" si="107"/>
        <v/>
      </c>
      <c r="AC345" s="106" t="str">
        <f t="shared" si="108"/>
        <v/>
      </c>
    </row>
    <row r="346" spans="2:29" x14ac:dyDescent="0.2">
      <c r="B346" s="26"/>
      <c r="C346" s="101">
        <f t="shared" si="109"/>
        <v>0</v>
      </c>
      <c r="D346" s="105"/>
      <c r="E346" s="35"/>
      <c r="F346" s="32" t="str">
        <f t="shared" si="110"/>
        <v>N</v>
      </c>
      <c r="G346" s="32" t="str">
        <f t="shared" si="111"/>
        <v>N</v>
      </c>
      <c r="H346" s="32" t="str">
        <f t="shared" si="119"/>
        <v/>
      </c>
      <c r="I346" s="32" t="str">
        <f t="shared" si="99"/>
        <v/>
      </c>
      <c r="J346" s="32" t="str">
        <f t="shared" si="100"/>
        <v/>
      </c>
      <c r="K346" s="32" t="str">
        <f t="shared" si="112"/>
        <v/>
      </c>
      <c r="L346" s="32" t="str">
        <f t="shared" si="113"/>
        <v/>
      </c>
      <c r="M346" s="32" t="str">
        <f t="shared" si="101"/>
        <v/>
      </c>
      <c r="N346" s="32" t="str">
        <f t="shared" si="102"/>
        <v/>
      </c>
      <c r="O346" s="35" t="s">
        <v>51</v>
      </c>
      <c r="P346" s="32"/>
      <c r="Q346" s="32"/>
      <c r="R346" s="100" t="str">
        <f t="shared" si="114"/>
        <v/>
      </c>
      <c r="S346" s="100" t="str">
        <f t="shared" si="115"/>
        <v/>
      </c>
      <c r="T346" s="100" t="str">
        <f t="shared" si="116"/>
        <v/>
      </c>
      <c r="U346" s="100" t="str">
        <f t="shared" si="117"/>
        <v/>
      </c>
      <c r="V346" s="100" t="str">
        <f t="shared" si="103"/>
        <v/>
      </c>
      <c r="W346" s="100" t="str">
        <f t="shared" si="118"/>
        <v/>
      </c>
      <c r="X346" s="100" t="str">
        <f t="shared" si="104"/>
        <v/>
      </c>
      <c r="Y346" s="100" t="str">
        <f t="shared" si="105"/>
        <v/>
      </c>
      <c r="Z346" s="100" t="str">
        <f>IF(LEN(P346)&gt;0, DATA_ANALYSIS!E$20*P346+DATA_ANALYSIS!R$20, "")</f>
        <v/>
      </c>
      <c r="AA346" s="100" t="str">
        <f t="shared" si="106"/>
        <v/>
      </c>
      <c r="AB346" s="100" t="str">
        <f t="shared" si="107"/>
        <v/>
      </c>
      <c r="AC346" s="106" t="str">
        <f t="shared" si="108"/>
        <v/>
      </c>
    </row>
    <row r="347" spans="2:29" x14ac:dyDescent="0.2">
      <c r="B347" s="26"/>
      <c r="C347" s="101">
        <f t="shared" si="109"/>
        <v>0</v>
      </c>
      <c r="D347" s="105"/>
      <c r="E347" s="35"/>
      <c r="F347" s="32" t="str">
        <f t="shared" si="110"/>
        <v>N</v>
      </c>
      <c r="G347" s="32" t="str">
        <f t="shared" si="111"/>
        <v>N</v>
      </c>
      <c r="H347" s="32" t="str">
        <f t="shared" si="119"/>
        <v/>
      </c>
      <c r="I347" s="32" t="str">
        <f t="shared" ref="I347:I410" si="120">IF(F347="Y", D347+H347, "")</f>
        <v/>
      </c>
      <c r="J347" s="32" t="str">
        <f t="shared" ref="J347:J410" si="121">IF(G347="Y", E347+H347, "")</f>
        <v/>
      </c>
      <c r="K347" s="32" t="str">
        <f t="shared" si="112"/>
        <v/>
      </c>
      <c r="L347" s="32" t="str">
        <f t="shared" si="113"/>
        <v/>
      </c>
      <c r="M347" s="32" t="str">
        <f t="shared" ref="M347:M410" si="122">IF(F347="Y", IF(OR(P347&lt;J$20, P347&gt;K$20),1,0), "")</f>
        <v/>
      </c>
      <c r="N347" s="32" t="str">
        <f t="shared" ref="N347:N410" si="123">IF(G347="Y", IF(OR(Q347&lt;L$20, Q347&gt;M$20), 1, 0 ), "")</f>
        <v/>
      </c>
      <c r="O347" s="35" t="s">
        <v>51</v>
      </c>
      <c r="P347" s="32"/>
      <c r="Q347" s="32"/>
      <c r="R347" s="100" t="str">
        <f t="shared" si="114"/>
        <v/>
      </c>
      <c r="S347" s="100" t="str">
        <f t="shared" si="115"/>
        <v/>
      </c>
      <c r="T347" s="100" t="str">
        <f t="shared" si="116"/>
        <v/>
      </c>
      <c r="U347" s="100" t="str">
        <f t="shared" si="117"/>
        <v/>
      </c>
      <c r="V347" s="100" t="str">
        <f t="shared" ref="V347:V410" si="124">IFERROR(IF(F347="Y", (P347-P$25), ""), "")</f>
        <v/>
      </c>
      <c r="W347" s="100" t="str">
        <f t="shared" si="118"/>
        <v/>
      </c>
      <c r="X347" s="100" t="str">
        <f t="shared" ref="X347:X410" si="125">IFERROR(R347*S347,"")</f>
        <v/>
      </c>
      <c r="Y347" s="100" t="str">
        <f t="shared" ref="Y347:Y410" si="126">IFERROR(R347*R347, "")</f>
        <v/>
      </c>
      <c r="Z347" s="100" t="str">
        <f>IF(LEN(P347)&gt;0, DATA_ANALYSIS!E$20*P347+DATA_ANALYSIS!R$20, "")</f>
        <v/>
      </c>
      <c r="AA347" s="100" t="str">
        <f t="shared" ref="AA347:AA410" si="127">IFERROR(Z347-Q347, "")</f>
        <v/>
      </c>
      <c r="AB347" s="100" t="str">
        <f t="shared" ref="AB347:AB410" si="128">IFERROR(AA347*AA347, "")</f>
        <v/>
      </c>
      <c r="AC347" s="106" t="str">
        <f t="shared" ref="AC347:AC410" si="129">IFERROR(S347*S347,"")</f>
        <v/>
      </c>
    </row>
    <row r="348" spans="2:29" x14ac:dyDescent="0.2">
      <c r="B348" s="26"/>
      <c r="C348" s="101">
        <f t="shared" ref="C348:C411" si="130">IF(F348="Y",1,0)</f>
        <v>0</v>
      </c>
      <c r="D348" s="105"/>
      <c r="E348" s="35"/>
      <c r="F348" s="32" t="str">
        <f t="shared" ref="F348:F411" si="131">IF(LEN(D348)&gt;0, "Y", "N")</f>
        <v>N</v>
      </c>
      <c r="G348" s="32" t="str">
        <f t="shared" ref="G348:G411" si="132">IF(LEN(E348)&gt;0, "Y", "N")</f>
        <v>N</v>
      </c>
      <c r="H348" s="32" t="str">
        <f t="shared" si="119"/>
        <v/>
      </c>
      <c r="I348" s="32" t="str">
        <f t="shared" si="120"/>
        <v/>
      </c>
      <c r="J348" s="32" t="str">
        <f t="shared" si="121"/>
        <v/>
      </c>
      <c r="K348" s="32" t="str">
        <f t="shared" ref="K348:K411" si="133">IFERROR(RANK(I348, I$27:I$1034, 1), "")</f>
        <v/>
      </c>
      <c r="L348" s="32" t="str">
        <f t="shared" ref="L348:L411" si="134">IFERROR(RANK(J348, J$27:J$1034, 1), "")</f>
        <v/>
      </c>
      <c r="M348" s="32" t="str">
        <f t="shared" si="122"/>
        <v/>
      </c>
      <c r="N348" s="32" t="str">
        <f t="shared" si="123"/>
        <v/>
      </c>
      <c r="O348" s="35" t="s">
        <v>51</v>
      </c>
      <c r="P348" s="32"/>
      <c r="Q348" s="32"/>
      <c r="R348" s="100" t="str">
        <f t="shared" ref="R348:R411" si="135">IF(F348="Y", P348-P$23, "")</f>
        <v/>
      </c>
      <c r="S348" s="100" t="str">
        <f t="shared" ref="S348:S411" si="136">IF(G348="y", Q348-Q$23, "")</f>
        <v/>
      </c>
      <c r="T348" s="100" t="str">
        <f t="shared" ref="T348:T411" si="137">IFERROR(ABS(R348), "")</f>
        <v/>
      </c>
      <c r="U348" s="100" t="str">
        <f t="shared" ref="U348:U411" si="138">IFERROR(ABS(S348), "")</f>
        <v/>
      </c>
      <c r="V348" s="100" t="str">
        <f t="shared" si="124"/>
        <v/>
      </c>
      <c r="W348" s="100" t="str">
        <f t="shared" ref="W348:W411" si="139">IFERROR(IF(G348="Y", Q348-Q$25, ""), "")</f>
        <v/>
      </c>
      <c r="X348" s="100" t="str">
        <f t="shared" si="125"/>
        <v/>
      </c>
      <c r="Y348" s="100" t="str">
        <f t="shared" si="126"/>
        <v/>
      </c>
      <c r="Z348" s="100" t="str">
        <f>IF(LEN(P348)&gt;0, DATA_ANALYSIS!E$20*P348+DATA_ANALYSIS!R$20, "")</f>
        <v/>
      </c>
      <c r="AA348" s="100" t="str">
        <f t="shared" si="127"/>
        <v/>
      </c>
      <c r="AB348" s="100" t="str">
        <f t="shared" si="128"/>
        <v/>
      </c>
      <c r="AC348" s="106" t="str">
        <f t="shared" si="129"/>
        <v/>
      </c>
    </row>
    <row r="349" spans="2:29" x14ac:dyDescent="0.2">
      <c r="B349" s="26"/>
      <c r="C349" s="101">
        <f t="shared" si="130"/>
        <v>0</v>
      </c>
      <c r="D349" s="105"/>
      <c r="E349" s="35"/>
      <c r="F349" s="32" t="str">
        <f t="shared" si="131"/>
        <v>N</v>
      </c>
      <c r="G349" s="32" t="str">
        <f t="shared" si="132"/>
        <v>N</v>
      </c>
      <c r="H349" s="32" t="str">
        <f t="shared" ref="H349:H412" si="140">IF(G349="Y", 0.0000000001+H348, "")</f>
        <v/>
      </c>
      <c r="I349" s="32" t="str">
        <f t="shared" si="120"/>
        <v/>
      </c>
      <c r="J349" s="32" t="str">
        <f t="shared" si="121"/>
        <v/>
      </c>
      <c r="K349" s="32" t="str">
        <f t="shared" si="133"/>
        <v/>
      </c>
      <c r="L349" s="32" t="str">
        <f t="shared" si="134"/>
        <v/>
      </c>
      <c r="M349" s="32" t="str">
        <f t="shared" si="122"/>
        <v/>
      </c>
      <c r="N349" s="32" t="str">
        <f t="shared" si="123"/>
        <v/>
      </c>
      <c r="O349" s="35" t="s">
        <v>51</v>
      </c>
      <c r="P349" s="32"/>
      <c r="Q349" s="32"/>
      <c r="R349" s="100" t="str">
        <f t="shared" si="135"/>
        <v/>
      </c>
      <c r="S349" s="100" t="str">
        <f t="shared" si="136"/>
        <v/>
      </c>
      <c r="T349" s="100" t="str">
        <f t="shared" si="137"/>
        <v/>
      </c>
      <c r="U349" s="100" t="str">
        <f t="shared" si="138"/>
        <v/>
      </c>
      <c r="V349" s="100" t="str">
        <f t="shared" si="124"/>
        <v/>
      </c>
      <c r="W349" s="100" t="str">
        <f t="shared" si="139"/>
        <v/>
      </c>
      <c r="X349" s="100" t="str">
        <f t="shared" si="125"/>
        <v/>
      </c>
      <c r="Y349" s="100" t="str">
        <f t="shared" si="126"/>
        <v/>
      </c>
      <c r="Z349" s="100" t="str">
        <f>IF(LEN(P349)&gt;0, DATA_ANALYSIS!E$20*P349+DATA_ANALYSIS!R$20, "")</f>
        <v/>
      </c>
      <c r="AA349" s="100" t="str">
        <f t="shared" si="127"/>
        <v/>
      </c>
      <c r="AB349" s="100" t="str">
        <f t="shared" si="128"/>
        <v/>
      </c>
      <c r="AC349" s="106" t="str">
        <f t="shared" si="129"/>
        <v/>
      </c>
    </row>
    <row r="350" spans="2:29" x14ac:dyDescent="0.2">
      <c r="B350" s="26"/>
      <c r="C350" s="101">
        <f t="shared" si="130"/>
        <v>0</v>
      </c>
      <c r="D350" s="105"/>
      <c r="E350" s="35"/>
      <c r="F350" s="32" t="str">
        <f t="shared" si="131"/>
        <v>N</v>
      </c>
      <c r="G350" s="32" t="str">
        <f t="shared" si="132"/>
        <v>N</v>
      </c>
      <c r="H350" s="32" t="str">
        <f t="shared" si="140"/>
        <v/>
      </c>
      <c r="I350" s="32" t="str">
        <f t="shared" si="120"/>
        <v/>
      </c>
      <c r="J350" s="32" t="str">
        <f t="shared" si="121"/>
        <v/>
      </c>
      <c r="K350" s="32" t="str">
        <f t="shared" si="133"/>
        <v/>
      </c>
      <c r="L350" s="32" t="str">
        <f t="shared" si="134"/>
        <v/>
      </c>
      <c r="M350" s="32" t="str">
        <f t="shared" si="122"/>
        <v/>
      </c>
      <c r="N350" s="32" t="str">
        <f t="shared" si="123"/>
        <v/>
      </c>
      <c r="O350" s="35" t="s">
        <v>51</v>
      </c>
      <c r="P350" s="32"/>
      <c r="Q350" s="32"/>
      <c r="R350" s="100" t="str">
        <f t="shared" si="135"/>
        <v/>
      </c>
      <c r="S350" s="100" t="str">
        <f t="shared" si="136"/>
        <v/>
      </c>
      <c r="T350" s="100" t="str">
        <f t="shared" si="137"/>
        <v/>
      </c>
      <c r="U350" s="100" t="str">
        <f t="shared" si="138"/>
        <v/>
      </c>
      <c r="V350" s="100" t="str">
        <f t="shared" si="124"/>
        <v/>
      </c>
      <c r="W350" s="100" t="str">
        <f t="shared" si="139"/>
        <v/>
      </c>
      <c r="X350" s="100" t="str">
        <f t="shared" si="125"/>
        <v/>
      </c>
      <c r="Y350" s="100" t="str">
        <f t="shared" si="126"/>
        <v/>
      </c>
      <c r="Z350" s="100" t="str">
        <f>IF(LEN(P350)&gt;0, DATA_ANALYSIS!E$20*P350+DATA_ANALYSIS!R$20, "")</f>
        <v/>
      </c>
      <c r="AA350" s="100" t="str">
        <f t="shared" si="127"/>
        <v/>
      </c>
      <c r="AB350" s="100" t="str">
        <f t="shared" si="128"/>
        <v/>
      </c>
      <c r="AC350" s="106" t="str">
        <f t="shared" si="129"/>
        <v/>
      </c>
    </row>
    <row r="351" spans="2:29" x14ac:dyDescent="0.2">
      <c r="B351" s="26"/>
      <c r="C351" s="101">
        <f t="shared" si="130"/>
        <v>0</v>
      </c>
      <c r="D351" s="105"/>
      <c r="E351" s="35"/>
      <c r="F351" s="32" t="str">
        <f t="shared" si="131"/>
        <v>N</v>
      </c>
      <c r="G351" s="32" t="str">
        <f t="shared" si="132"/>
        <v>N</v>
      </c>
      <c r="H351" s="32" t="str">
        <f t="shared" si="140"/>
        <v/>
      </c>
      <c r="I351" s="32" t="str">
        <f t="shared" si="120"/>
        <v/>
      </c>
      <c r="J351" s="32" t="str">
        <f t="shared" si="121"/>
        <v/>
      </c>
      <c r="K351" s="32" t="str">
        <f t="shared" si="133"/>
        <v/>
      </c>
      <c r="L351" s="32" t="str">
        <f t="shared" si="134"/>
        <v/>
      </c>
      <c r="M351" s="32" t="str">
        <f t="shared" si="122"/>
        <v/>
      </c>
      <c r="N351" s="32" t="str">
        <f t="shared" si="123"/>
        <v/>
      </c>
      <c r="O351" s="35" t="s">
        <v>51</v>
      </c>
      <c r="P351" s="32"/>
      <c r="Q351" s="32"/>
      <c r="R351" s="100" t="str">
        <f t="shared" si="135"/>
        <v/>
      </c>
      <c r="S351" s="100" t="str">
        <f t="shared" si="136"/>
        <v/>
      </c>
      <c r="T351" s="100" t="str">
        <f t="shared" si="137"/>
        <v/>
      </c>
      <c r="U351" s="100" t="str">
        <f t="shared" si="138"/>
        <v/>
      </c>
      <c r="V351" s="100" t="str">
        <f t="shared" si="124"/>
        <v/>
      </c>
      <c r="W351" s="100" t="str">
        <f t="shared" si="139"/>
        <v/>
      </c>
      <c r="X351" s="100" t="str">
        <f t="shared" si="125"/>
        <v/>
      </c>
      <c r="Y351" s="100" t="str">
        <f t="shared" si="126"/>
        <v/>
      </c>
      <c r="Z351" s="100" t="str">
        <f>IF(LEN(P351)&gt;0, DATA_ANALYSIS!E$20*P351+DATA_ANALYSIS!R$20, "")</f>
        <v/>
      </c>
      <c r="AA351" s="100" t="str">
        <f t="shared" si="127"/>
        <v/>
      </c>
      <c r="AB351" s="100" t="str">
        <f t="shared" si="128"/>
        <v/>
      </c>
      <c r="AC351" s="106" t="str">
        <f t="shared" si="129"/>
        <v/>
      </c>
    </row>
    <row r="352" spans="2:29" x14ac:dyDescent="0.2">
      <c r="B352" s="26"/>
      <c r="C352" s="101">
        <f t="shared" si="130"/>
        <v>0</v>
      </c>
      <c r="D352" s="105"/>
      <c r="E352" s="35"/>
      <c r="F352" s="32" t="str">
        <f t="shared" si="131"/>
        <v>N</v>
      </c>
      <c r="G352" s="32" t="str">
        <f t="shared" si="132"/>
        <v>N</v>
      </c>
      <c r="H352" s="32" t="str">
        <f t="shared" si="140"/>
        <v/>
      </c>
      <c r="I352" s="32" t="str">
        <f t="shared" si="120"/>
        <v/>
      </c>
      <c r="J352" s="32" t="str">
        <f t="shared" si="121"/>
        <v/>
      </c>
      <c r="K352" s="32" t="str">
        <f t="shared" si="133"/>
        <v/>
      </c>
      <c r="L352" s="32" t="str">
        <f t="shared" si="134"/>
        <v/>
      </c>
      <c r="M352" s="32" t="str">
        <f t="shared" si="122"/>
        <v/>
      </c>
      <c r="N352" s="32" t="str">
        <f t="shared" si="123"/>
        <v/>
      </c>
      <c r="O352" s="35" t="s">
        <v>51</v>
      </c>
      <c r="P352" s="32"/>
      <c r="Q352" s="32"/>
      <c r="R352" s="100" t="str">
        <f t="shared" si="135"/>
        <v/>
      </c>
      <c r="S352" s="100" t="str">
        <f t="shared" si="136"/>
        <v/>
      </c>
      <c r="T352" s="100" t="str">
        <f t="shared" si="137"/>
        <v/>
      </c>
      <c r="U352" s="100" t="str">
        <f t="shared" si="138"/>
        <v/>
      </c>
      <c r="V352" s="100" t="str">
        <f t="shared" si="124"/>
        <v/>
      </c>
      <c r="W352" s="100" t="str">
        <f t="shared" si="139"/>
        <v/>
      </c>
      <c r="X352" s="100" t="str">
        <f t="shared" si="125"/>
        <v/>
      </c>
      <c r="Y352" s="100" t="str">
        <f t="shared" si="126"/>
        <v/>
      </c>
      <c r="Z352" s="100" t="str">
        <f>IF(LEN(P352)&gt;0, DATA_ANALYSIS!E$20*P352+DATA_ANALYSIS!R$20, "")</f>
        <v/>
      </c>
      <c r="AA352" s="100" t="str">
        <f t="shared" si="127"/>
        <v/>
      </c>
      <c r="AB352" s="100" t="str">
        <f t="shared" si="128"/>
        <v/>
      </c>
      <c r="AC352" s="106" t="str">
        <f t="shared" si="129"/>
        <v/>
      </c>
    </row>
    <row r="353" spans="2:29" x14ac:dyDescent="0.2">
      <c r="B353" s="26"/>
      <c r="C353" s="101">
        <f t="shared" si="130"/>
        <v>0</v>
      </c>
      <c r="D353" s="105"/>
      <c r="E353" s="35"/>
      <c r="F353" s="32" t="str">
        <f t="shared" si="131"/>
        <v>N</v>
      </c>
      <c r="G353" s="32" t="str">
        <f t="shared" si="132"/>
        <v>N</v>
      </c>
      <c r="H353" s="32" t="str">
        <f t="shared" si="140"/>
        <v/>
      </c>
      <c r="I353" s="32" t="str">
        <f t="shared" si="120"/>
        <v/>
      </c>
      <c r="J353" s="32" t="str">
        <f t="shared" si="121"/>
        <v/>
      </c>
      <c r="K353" s="32" t="str">
        <f t="shared" si="133"/>
        <v/>
      </c>
      <c r="L353" s="32" t="str">
        <f t="shared" si="134"/>
        <v/>
      </c>
      <c r="M353" s="32" t="str">
        <f t="shared" si="122"/>
        <v/>
      </c>
      <c r="N353" s="32" t="str">
        <f t="shared" si="123"/>
        <v/>
      </c>
      <c r="O353" s="35" t="s">
        <v>51</v>
      </c>
      <c r="P353" s="32"/>
      <c r="Q353" s="32"/>
      <c r="R353" s="100" t="str">
        <f t="shared" si="135"/>
        <v/>
      </c>
      <c r="S353" s="100" t="str">
        <f t="shared" si="136"/>
        <v/>
      </c>
      <c r="T353" s="100" t="str">
        <f t="shared" si="137"/>
        <v/>
      </c>
      <c r="U353" s="100" t="str">
        <f t="shared" si="138"/>
        <v/>
      </c>
      <c r="V353" s="100" t="str">
        <f t="shared" si="124"/>
        <v/>
      </c>
      <c r="W353" s="100" t="str">
        <f t="shared" si="139"/>
        <v/>
      </c>
      <c r="X353" s="100" t="str">
        <f t="shared" si="125"/>
        <v/>
      </c>
      <c r="Y353" s="100" t="str">
        <f t="shared" si="126"/>
        <v/>
      </c>
      <c r="Z353" s="100" t="str">
        <f>IF(LEN(P353)&gt;0, DATA_ANALYSIS!E$20*P353+DATA_ANALYSIS!R$20, "")</f>
        <v/>
      </c>
      <c r="AA353" s="100" t="str">
        <f t="shared" si="127"/>
        <v/>
      </c>
      <c r="AB353" s="100" t="str">
        <f t="shared" si="128"/>
        <v/>
      </c>
      <c r="AC353" s="106" t="str">
        <f t="shared" si="129"/>
        <v/>
      </c>
    </row>
    <row r="354" spans="2:29" x14ac:dyDescent="0.2">
      <c r="B354" s="26"/>
      <c r="C354" s="101">
        <f t="shared" si="130"/>
        <v>0</v>
      </c>
      <c r="D354" s="105"/>
      <c r="E354" s="35"/>
      <c r="F354" s="32" t="str">
        <f t="shared" si="131"/>
        <v>N</v>
      </c>
      <c r="G354" s="32" t="str">
        <f t="shared" si="132"/>
        <v>N</v>
      </c>
      <c r="H354" s="32" t="str">
        <f t="shared" si="140"/>
        <v/>
      </c>
      <c r="I354" s="32" t="str">
        <f t="shared" si="120"/>
        <v/>
      </c>
      <c r="J354" s="32" t="str">
        <f t="shared" si="121"/>
        <v/>
      </c>
      <c r="K354" s="32" t="str">
        <f t="shared" si="133"/>
        <v/>
      </c>
      <c r="L354" s="32" t="str">
        <f t="shared" si="134"/>
        <v/>
      </c>
      <c r="M354" s="32" t="str">
        <f t="shared" si="122"/>
        <v/>
      </c>
      <c r="N354" s="32" t="str">
        <f t="shared" si="123"/>
        <v/>
      </c>
      <c r="O354" s="35" t="s">
        <v>51</v>
      </c>
      <c r="P354" s="32"/>
      <c r="Q354" s="32"/>
      <c r="R354" s="100" t="str">
        <f t="shared" si="135"/>
        <v/>
      </c>
      <c r="S354" s="100" t="str">
        <f t="shared" si="136"/>
        <v/>
      </c>
      <c r="T354" s="100" t="str">
        <f t="shared" si="137"/>
        <v/>
      </c>
      <c r="U354" s="100" t="str">
        <f t="shared" si="138"/>
        <v/>
      </c>
      <c r="V354" s="100" t="str">
        <f t="shared" si="124"/>
        <v/>
      </c>
      <c r="W354" s="100" t="str">
        <f t="shared" si="139"/>
        <v/>
      </c>
      <c r="X354" s="100" t="str">
        <f t="shared" si="125"/>
        <v/>
      </c>
      <c r="Y354" s="100" t="str">
        <f t="shared" si="126"/>
        <v/>
      </c>
      <c r="Z354" s="100" t="str">
        <f>IF(LEN(P354)&gt;0, DATA_ANALYSIS!E$20*P354+DATA_ANALYSIS!R$20, "")</f>
        <v/>
      </c>
      <c r="AA354" s="100" t="str">
        <f t="shared" si="127"/>
        <v/>
      </c>
      <c r="AB354" s="100" t="str">
        <f t="shared" si="128"/>
        <v/>
      </c>
      <c r="AC354" s="106" t="str">
        <f t="shared" si="129"/>
        <v/>
      </c>
    </row>
    <row r="355" spans="2:29" x14ac:dyDescent="0.2">
      <c r="B355" s="26"/>
      <c r="C355" s="101">
        <f t="shared" si="130"/>
        <v>0</v>
      </c>
      <c r="D355" s="105"/>
      <c r="E355" s="35"/>
      <c r="F355" s="32" t="str">
        <f t="shared" si="131"/>
        <v>N</v>
      </c>
      <c r="G355" s="32" t="str">
        <f t="shared" si="132"/>
        <v>N</v>
      </c>
      <c r="H355" s="32" t="str">
        <f t="shared" si="140"/>
        <v/>
      </c>
      <c r="I355" s="32" t="str">
        <f t="shared" si="120"/>
        <v/>
      </c>
      <c r="J355" s="32" t="str">
        <f t="shared" si="121"/>
        <v/>
      </c>
      <c r="K355" s="32" t="str">
        <f t="shared" si="133"/>
        <v/>
      </c>
      <c r="L355" s="32" t="str">
        <f t="shared" si="134"/>
        <v/>
      </c>
      <c r="M355" s="32" t="str">
        <f t="shared" si="122"/>
        <v/>
      </c>
      <c r="N355" s="32" t="str">
        <f t="shared" si="123"/>
        <v/>
      </c>
      <c r="O355" s="35" t="s">
        <v>51</v>
      </c>
      <c r="P355" s="32"/>
      <c r="Q355" s="32"/>
      <c r="R355" s="100" t="str">
        <f t="shared" si="135"/>
        <v/>
      </c>
      <c r="S355" s="100" t="str">
        <f t="shared" si="136"/>
        <v/>
      </c>
      <c r="T355" s="100" t="str">
        <f t="shared" si="137"/>
        <v/>
      </c>
      <c r="U355" s="100" t="str">
        <f t="shared" si="138"/>
        <v/>
      </c>
      <c r="V355" s="100" t="str">
        <f t="shared" si="124"/>
        <v/>
      </c>
      <c r="W355" s="100" t="str">
        <f t="shared" si="139"/>
        <v/>
      </c>
      <c r="X355" s="100" t="str">
        <f t="shared" si="125"/>
        <v/>
      </c>
      <c r="Y355" s="100" t="str">
        <f t="shared" si="126"/>
        <v/>
      </c>
      <c r="Z355" s="100" t="str">
        <f>IF(LEN(P355)&gt;0, DATA_ANALYSIS!E$20*P355+DATA_ANALYSIS!R$20, "")</f>
        <v/>
      </c>
      <c r="AA355" s="100" t="str">
        <f t="shared" si="127"/>
        <v/>
      </c>
      <c r="AB355" s="100" t="str">
        <f t="shared" si="128"/>
        <v/>
      </c>
      <c r="AC355" s="106" t="str">
        <f t="shared" si="129"/>
        <v/>
      </c>
    </row>
    <row r="356" spans="2:29" x14ac:dyDescent="0.2">
      <c r="B356" s="26"/>
      <c r="C356" s="101">
        <f t="shared" si="130"/>
        <v>0</v>
      </c>
      <c r="D356" s="105"/>
      <c r="E356" s="35"/>
      <c r="F356" s="32" t="str">
        <f t="shared" si="131"/>
        <v>N</v>
      </c>
      <c r="G356" s="32" t="str">
        <f t="shared" si="132"/>
        <v>N</v>
      </c>
      <c r="H356" s="32" t="str">
        <f t="shared" si="140"/>
        <v/>
      </c>
      <c r="I356" s="32" t="str">
        <f t="shared" si="120"/>
        <v/>
      </c>
      <c r="J356" s="32" t="str">
        <f t="shared" si="121"/>
        <v/>
      </c>
      <c r="K356" s="32" t="str">
        <f t="shared" si="133"/>
        <v/>
      </c>
      <c r="L356" s="32" t="str">
        <f t="shared" si="134"/>
        <v/>
      </c>
      <c r="M356" s="32" t="str">
        <f t="shared" si="122"/>
        <v/>
      </c>
      <c r="N356" s="32" t="str">
        <f t="shared" si="123"/>
        <v/>
      </c>
      <c r="O356" s="35" t="s">
        <v>51</v>
      </c>
      <c r="P356" s="32"/>
      <c r="Q356" s="32"/>
      <c r="R356" s="100" t="str">
        <f t="shared" si="135"/>
        <v/>
      </c>
      <c r="S356" s="100" t="str">
        <f t="shared" si="136"/>
        <v/>
      </c>
      <c r="T356" s="100" t="str">
        <f t="shared" si="137"/>
        <v/>
      </c>
      <c r="U356" s="100" t="str">
        <f t="shared" si="138"/>
        <v/>
      </c>
      <c r="V356" s="100" t="str">
        <f t="shared" si="124"/>
        <v/>
      </c>
      <c r="W356" s="100" t="str">
        <f t="shared" si="139"/>
        <v/>
      </c>
      <c r="X356" s="100" t="str">
        <f t="shared" si="125"/>
        <v/>
      </c>
      <c r="Y356" s="100" t="str">
        <f t="shared" si="126"/>
        <v/>
      </c>
      <c r="Z356" s="100" t="str">
        <f>IF(LEN(P356)&gt;0, DATA_ANALYSIS!E$20*P356+DATA_ANALYSIS!R$20, "")</f>
        <v/>
      </c>
      <c r="AA356" s="100" t="str">
        <f t="shared" si="127"/>
        <v/>
      </c>
      <c r="AB356" s="100" t="str">
        <f t="shared" si="128"/>
        <v/>
      </c>
      <c r="AC356" s="106" t="str">
        <f t="shared" si="129"/>
        <v/>
      </c>
    </row>
    <row r="357" spans="2:29" x14ac:dyDescent="0.2">
      <c r="B357" s="26"/>
      <c r="C357" s="101">
        <f t="shared" si="130"/>
        <v>0</v>
      </c>
      <c r="D357" s="105"/>
      <c r="E357" s="35"/>
      <c r="F357" s="32" t="str">
        <f t="shared" si="131"/>
        <v>N</v>
      </c>
      <c r="G357" s="32" t="str">
        <f t="shared" si="132"/>
        <v>N</v>
      </c>
      <c r="H357" s="32" t="str">
        <f t="shared" si="140"/>
        <v/>
      </c>
      <c r="I357" s="32" t="str">
        <f t="shared" si="120"/>
        <v/>
      </c>
      <c r="J357" s="32" t="str">
        <f t="shared" si="121"/>
        <v/>
      </c>
      <c r="K357" s="32" t="str">
        <f t="shared" si="133"/>
        <v/>
      </c>
      <c r="L357" s="32" t="str">
        <f t="shared" si="134"/>
        <v/>
      </c>
      <c r="M357" s="32" t="str">
        <f t="shared" si="122"/>
        <v/>
      </c>
      <c r="N357" s="32" t="str">
        <f t="shared" si="123"/>
        <v/>
      </c>
      <c r="O357" s="35" t="s">
        <v>51</v>
      </c>
      <c r="P357" s="32"/>
      <c r="Q357" s="32"/>
      <c r="R357" s="100" t="str">
        <f t="shared" si="135"/>
        <v/>
      </c>
      <c r="S357" s="100" t="str">
        <f t="shared" si="136"/>
        <v/>
      </c>
      <c r="T357" s="100" t="str">
        <f t="shared" si="137"/>
        <v/>
      </c>
      <c r="U357" s="100" t="str">
        <f t="shared" si="138"/>
        <v/>
      </c>
      <c r="V357" s="100" t="str">
        <f t="shared" si="124"/>
        <v/>
      </c>
      <c r="W357" s="100" t="str">
        <f t="shared" si="139"/>
        <v/>
      </c>
      <c r="X357" s="100" t="str">
        <f t="shared" si="125"/>
        <v/>
      </c>
      <c r="Y357" s="100" t="str">
        <f t="shared" si="126"/>
        <v/>
      </c>
      <c r="Z357" s="100" t="str">
        <f>IF(LEN(P357)&gt;0, DATA_ANALYSIS!E$20*P357+DATA_ANALYSIS!R$20, "")</f>
        <v/>
      </c>
      <c r="AA357" s="100" t="str">
        <f t="shared" si="127"/>
        <v/>
      </c>
      <c r="AB357" s="100" t="str">
        <f t="shared" si="128"/>
        <v/>
      </c>
      <c r="AC357" s="106" t="str">
        <f t="shared" si="129"/>
        <v/>
      </c>
    </row>
    <row r="358" spans="2:29" x14ac:dyDescent="0.2">
      <c r="B358" s="26"/>
      <c r="C358" s="101">
        <f t="shared" si="130"/>
        <v>0</v>
      </c>
      <c r="D358" s="105"/>
      <c r="E358" s="35"/>
      <c r="F358" s="32" t="str">
        <f t="shared" si="131"/>
        <v>N</v>
      </c>
      <c r="G358" s="32" t="str">
        <f t="shared" si="132"/>
        <v>N</v>
      </c>
      <c r="H358" s="32" t="str">
        <f t="shared" si="140"/>
        <v/>
      </c>
      <c r="I358" s="32" t="str">
        <f t="shared" si="120"/>
        <v/>
      </c>
      <c r="J358" s="32" t="str">
        <f t="shared" si="121"/>
        <v/>
      </c>
      <c r="K358" s="32" t="str">
        <f t="shared" si="133"/>
        <v/>
      </c>
      <c r="L358" s="32" t="str">
        <f t="shared" si="134"/>
        <v/>
      </c>
      <c r="M358" s="32" t="str">
        <f t="shared" si="122"/>
        <v/>
      </c>
      <c r="N358" s="32" t="str">
        <f t="shared" si="123"/>
        <v/>
      </c>
      <c r="O358" s="35" t="s">
        <v>51</v>
      </c>
      <c r="P358" s="32"/>
      <c r="Q358" s="32"/>
      <c r="R358" s="100" t="str">
        <f t="shared" si="135"/>
        <v/>
      </c>
      <c r="S358" s="100" t="str">
        <f t="shared" si="136"/>
        <v/>
      </c>
      <c r="T358" s="100" t="str">
        <f t="shared" si="137"/>
        <v/>
      </c>
      <c r="U358" s="100" t="str">
        <f t="shared" si="138"/>
        <v/>
      </c>
      <c r="V358" s="100" t="str">
        <f t="shared" si="124"/>
        <v/>
      </c>
      <c r="W358" s="100" t="str">
        <f t="shared" si="139"/>
        <v/>
      </c>
      <c r="X358" s="100" t="str">
        <f t="shared" si="125"/>
        <v/>
      </c>
      <c r="Y358" s="100" t="str">
        <f t="shared" si="126"/>
        <v/>
      </c>
      <c r="Z358" s="100" t="str">
        <f>IF(LEN(P358)&gt;0, DATA_ANALYSIS!E$20*P358+DATA_ANALYSIS!R$20, "")</f>
        <v/>
      </c>
      <c r="AA358" s="100" t="str">
        <f t="shared" si="127"/>
        <v/>
      </c>
      <c r="AB358" s="100" t="str">
        <f t="shared" si="128"/>
        <v/>
      </c>
      <c r="AC358" s="106" t="str">
        <f t="shared" si="129"/>
        <v/>
      </c>
    </row>
    <row r="359" spans="2:29" x14ac:dyDescent="0.2">
      <c r="B359" s="26"/>
      <c r="C359" s="101">
        <f t="shared" si="130"/>
        <v>0</v>
      </c>
      <c r="D359" s="105"/>
      <c r="E359" s="35"/>
      <c r="F359" s="32" t="str">
        <f t="shared" si="131"/>
        <v>N</v>
      </c>
      <c r="G359" s="32" t="str">
        <f t="shared" si="132"/>
        <v>N</v>
      </c>
      <c r="H359" s="32" t="str">
        <f t="shared" si="140"/>
        <v/>
      </c>
      <c r="I359" s="32" t="str">
        <f t="shared" si="120"/>
        <v/>
      </c>
      <c r="J359" s="32" t="str">
        <f t="shared" si="121"/>
        <v/>
      </c>
      <c r="K359" s="32" t="str">
        <f t="shared" si="133"/>
        <v/>
      </c>
      <c r="L359" s="32" t="str">
        <f t="shared" si="134"/>
        <v/>
      </c>
      <c r="M359" s="32" t="str">
        <f t="shared" si="122"/>
        <v/>
      </c>
      <c r="N359" s="32" t="str">
        <f t="shared" si="123"/>
        <v/>
      </c>
      <c r="O359" s="35" t="s">
        <v>51</v>
      </c>
      <c r="P359" s="32"/>
      <c r="Q359" s="32"/>
      <c r="R359" s="100" t="str">
        <f t="shared" si="135"/>
        <v/>
      </c>
      <c r="S359" s="100" t="str">
        <f t="shared" si="136"/>
        <v/>
      </c>
      <c r="T359" s="100" t="str">
        <f t="shared" si="137"/>
        <v/>
      </c>
      <c r="U359" s="100" t="str">
        <f t="shared" si="138"/>
        <v/>
      </c>
      <c r="V359" s="100" t="str">
        <f t="shared" si="124"/>
        <v/>
      </c>
      <c r="W359" s="100" t="str">
        <f t="shared" si="139"/>
        <v/>
      </c>
      <c r="X359" s="100" t="str">
        <f t="shared" si="125"/>
        <v/>
      </c>
      <c r="Y359" s="100" t="str">
        <f t="shared" si="126"/>
        <v/>
      </c>
      <c r="Z359" s="100" t="str">
        <f>IF(LEN(P359)&gt;0, DATA_ANALYSIS!E$20*P359+DATA_ANALYSIS!R$20, "")</f>
        <v/>
      </c>
      <c r="AA359" s="100" t="str">
        <f t="shared" si="127"/>
        <v/>
      </c>
      <c r="AB359" s="100" t="str">
        <f t="shared" si="128"/>
        <v/>
      </c>
      <c r="AC359" s="106" t="str">
        <f t="shared" si="129"/>
        <v/>
      </c>
    </row>
    <row r="360" spans="2:29" x14ac:dyDescent="0.2">
      <c r="B360" s="26"/>
      <c r="C360" s="101">
        <f t="shared" si="130"/>
        <v>0</v>
      </c>
      <c r="D360" s="105"/>
      <c r="E360" s="35"/>
      <c r="F360" s="32" t="str">
        <f t="shared" si="131"/>
        <v>N</v>
      </c>
      <c r="G360" s="32" t="str">
        <f t="shared" si="132"/>
        <v>N</v>
      </c>
      <c r="H360" s="32" t="str">
        <f t="shared" si="140"/>
        <v/>
      </c>
      <c r="I360" s="32" t="str">
        <f t="shared" si="120"/>
        <v/>
      </c>
      <c r="J360" s="32" t="str">
        <f t="shared" si="121"/>
        <v/>
      </c>
      <c r="K360" s="32" t="str">
        <f t="shared" si="133"/>
        <v/>
      </c>
      <c r="L360" s="32" t="str">
        <f t="shared" si="134"/>
        <v/>
      </c>
      <c r="M360" s="32" t="str">
        <f t="shared" si="122"/>
        <v/>
      </c>
      <c r="N360" s="32" t="str">
        <f t="shared" si="123"/>
        <v/>
      </c>
      <c r="O360" s="35" t="s">
        <v>51</v>
      </c>
      <c r="P360" s="32"/>
      <c r="Q360" s="32"/>
      <c r="R360" s="100" t="str">
        <f t="shared" si="135"/>
        <v/>
      </c>
      <c r="S360" s="100" t="str">
        <f t="shared" si="136"/>
        <v/>
      </c>
      <c r="T360" s="100" t="str">
        <f t="shared" si="137"/>
        <v/>
      </c>
      <c r="U360" s="100" t="str">
        <f t="shared" si="138"/>
        <v/>
      </c>
      <c r="V360" s="100" t="str">
        <f t="shared" si="124"/>
        <v/>
      </c>
      <c r="W360" s="100" t="str">
        <f t="shared" si="139"/>
        <v/>
      </c>
      <c r="X360" s="100" t="str">
        <f t="shared" si="125"/>
        <v/>
      </c>
      <c r="Y360" s="100" t="str">
        <f t="shared" si="126"/>
        <v/>
      </c>
      <c r="Z360" s="100" t="str">
        <f>IF(LEN(P360)&gt;0, DATA_ANALYSIS!E$20*P360+DATA_ANALYSIS!R$20, "")</f>
        <v/>
      </c>
      <c r="AA360" s="100" t="str">
        <f t="shared" si="127"/>
        <v/>
      </c>
      <c r="AB360" s="100" t="str">
        <f t="shared" si="128"/>
        <v/>
      </c>
      <c r="AC360" s="106" t="str">
        <f t="shared" si="129"/>
        <v/>
      </c>
    </row>
    <row r="361" spans="2:29" x14ac:dyDescent="0.2">
      <c r="B361" s="26"/>
      <c r="C361" s="101">
        <f t="shared" si="130"/>
        <v>0</v>
      </c>
      <c r="D361" s="105"/>
      <c r="E361" s="35"/>
      <c r="F361" s="32" t="str">
        <f t="shared" si="131"/>
        <v>N</v>
      </c>
      <c r="G361" s="32" t="str">
        <f t="shared" si="132"/>
        <v>N</v>
      </c>
      <c r="H361" s="32" t="str">
        <f t="shared" si="140"/>
        <v/>
      </c>
      <c r="I361" s="32" t="str">
        <f t="shared" si="120"/>
        <v/>
      </c>
      <c r="J361" s="32" t="str">
        <f t="shared" si="121"/>
        <v/>
      </c>
      <c r="K361" s="32" t="str">
        <f t="shared" si="133"/>
        <v/>
      </c>
      <c r="L361" s="32" t="str">
        <f t="shared" si="134"/>
        <v/>
      </c>
      <c r="M361" s="32" t="str">
        <f t="shared" si="122"/>
        <v/>
      </c>
      <c r="N361" s="32" t="str">
        <f t="shared" si="123"/>
        <v/>
      </c>
      <c r="O361" s="35" t="s">
        <v>51</v>
      </c>
      <c r="P361" s="32"/>
      <c r="Q361" s="32"/>
      <c r="R361" s="100" t="str">
        <f t="shared" si="135"/>
        <v/>
      </c>
      <c r="S361" s="100" t="str">
        <f t="shared" si="136"/>
        <v/>
      </c>
      <c r="T361" s="100" t="str">
        <f t="shared" si="137"/>
        <v/>
      </c>
      <c r="U361" s="100" t="str">
        <f t="shared" si="138"/>
        <v/>
      </c>
      <c r="V361" s="100" t="str">
        <f t="shared" si="124"/>
        <v/>
      </c>
      <c r="W361" s="100" t="str">
        <f t="shared" si="139"/>
        <v/>
      </c>
      <c r="X361" s="100" t="str">
        <f t="shared" si="125"/>
        <v/>
      </c>
      <c r="Y361" s="100" t="str">
        <f t="shared" si="126"/>
        <v/>
      </c>
      <c r="Z361" s="100" t="str">
        <f>IF(LEN(P361)&gt;0, DATA_ANALYSIS!E$20*P361+DATA_ANALYSIS!R$20, "")</f>
        <v/>
      </c>
      <c r="AA361" s="100" t="str">
        <f t="shared" si="127"/>
        <v/>
      </c>
      <c r="AB361" s="100" t="str">
        <f t="shared" si="128"/>
        <v/>
      </c>
      <c r="AC361" s="106" t="str">
        <f t="shared" si="129"/>
        <v/>
      </c>
    </row>
    <row r="362" spans="2:29" x14ac:dyDescent="0.2">
      <c r="B362" s="26"/>
      <c r="C362" s="101">
        <f t="shared" si="130"/>
        <v>0</v>
      </c>
      <c r="D362" s="105"/>
      <c r="E362" s="35"/>
      <c r="F362" s="32" t="str">
        <f t="shared" si="131"/>
        <v>N</v>
      </c>
      <c r="G362" s="32" t="str">
        <f t="shared" si="132"/>
        <v>N</v>
      </c>
      <c r="H362" s="32" t="str">
        <f t="shared" si="140"/>
        <v/>
      </c>
      <c r="I362" s="32" t="str">
        <f t="shared" si="120"/>
        <v/>
      </c>
      <c r="J362" s="32" t="str">
        <f t="shared" si="121"/>
        <v/>
      </c>
      <c r="K362" s="32" t="str">
        <f t="shared" si="133"/>
        <v/>
      </c>
      <c r="L362" s="32" t="str">
        <f t="shared" si="134"/>
        <v/>
      </c>
      <c r="M362" s="32" t="str">
        <f t="shared" si="122"/>
        <v/>
      </c>
      <c r="N362" s="32" t="str">
        <f t="shared" si="123"/>
        <v/>
      </c>
      <c r="O362" s="35" t="s">
        <v>51</v>
      </c>
      <c r="P362" s="32"/>
      <c r="Q362" s="32"/>
      <c r="R362" s="100" t="str">
        <f t="shared" si="135"/>
        <v/>
      </c>
      <c r="S362" s="100" t="str">
        <f t="shared" si="136"/>
        <v/>
      </c>
      <c r="T362" s="100" t="str">
        <f t="shared" si="137"/>
        <v/>
      </c>
      <c r="U362" s="100" t="str">
        <f t="shared" si="138"/>
        <v/>
      </c>
      <c r="V362" s="100" t="str">
        <f t="shared" si="124"/>
        <v/>
      </c>
      <c r="W362" s="100" t="str">
        <f t="shared" si="139"/>
        <v/>
      </c>
      <c r="X362" s="100" t="str">
        <f t="shared" si="125"/>
        <v/>
      </c>
      <c r="Y362" s="100" t="str">
        <f t="shared" si="126"/>
        <v/>
      </c>
      <c r="Z362" s="100" t="str">
        <f>IF(LEN(P362)&gt;0, DATA_ANALYSIS!E$20*P362+DATA_ANALYSIS!R$20, "")</f>
        <v/>
      </c>
      <c r="AA362" s="100" t="str">
        <f t="shared" si="127"/>
        <v/>
      </c>
      <c r="AB362" s="100" t="str">
        <f t="shared" si="128"/>
        <v/>
      </c>
      <c r="AC362" s="106" t="str">
        <f t="shared" si="129"/>
        <v/>
      </c>
    </row>
    <row r="363" spans="2:29" x14ac:dyDescent="0.2">
      <c r="B363" s="26"/>
      <c r="C363" s="101">
        <f t="shared" si="130"/>
        <v>0</v>
      </c>
      <c r="D363" s="105"/>
      <c r="E363" s="35"/>
      <c r="F363" s="32" t="str">
        <f t="shared" si="131"/>
        <v>N</v>
      </c>
      <c r="G363" s="32" t="str">
        <f t="shared" si="132"/>
        <v>N</v>
      </c>
      <c r="H363" s="32" t="str">
        <f t="shared" si="140"/>
        <v/>
      </c>
      <c r="I363" s="32" t="str">
        <f t="shared" si="120"/>
        <v/>
      </c>
      <c r="J363" s="32" t="str">
        <f t="shared" si="121"/>
        <v/>
      </c>
      <c r="K363" s="32" t="str">
        <f t="shared" si="133"/>
        <v/>
      </c>
      <c r="L363" s="32" t="str">
        <f t="shared" si="134"/>
        <v/>
      </c>
      <c r="M363" s="32" t="str">
        <f t="shared" si="122"/>
        <v/>
      </c>
      <c r="N363" s="32" t="str">
        <f t="shared" si="123"/>
        <v/>
      </c>
      <c r="O363" s="35" t="s">
        <v>51</v>
      </c>
      <c r="P363" s="32"/>
      <c r="Q363" s="32"/>
      <c r="R363" s="100" t="str">
        <f t="shared" si="135"/>
        <v/>
      </c>
      <c r="S363" s="100" t="str">
        <f t="shared" si="136"/>
        <v/>
      </c>
      <c r="T363" s="100" t="str">
        <f t="shared" si="137"/>
        <v/>
      </c>
      <c r="U363" s="100" t="str">
        <f t="shared" si="138"/>
        <v/>
      </c>
      <c r="V363" s="100" t="str">
        <f t="shared" si="124"/>
        <v/>
      </c>
      <c r="W363" s="100" t="str">
        <f t="shared" si="139"/>
        <v/>
      </c>
      <c r="X363" s="100" t="str">
        <f t="shared" si="125"/>
        <v/>
      </c>
      <c r="Y363" s="100" t="str">
        <f t="shared" si="126"/>
        <v/>
      </c>
      <c r="Z363" s="100" t="str">
        <f>IF(LEN(P363)&gt;0, DATA_ANALYSIS!E$20*P363+DATA_ANALYSIS!R$20, "")</f>
        <v/>
      </c>
      <c r="AA363" s="100" t="str">
        <f t="shared" si="127"/>
        <v/>
      </c>
      <c r="AB363" s="100" t="str">
        <f t="shared" si="128"/>
        <v/>
      </c>
      <c r="AC363" s="106" t="str">
        <f t="shared" si="129"/>
        <v/>
      </c>
    </row>
    <row r="364" spans="2:29" x14ac:dyDescent="0.2">
      <c r="B364" s="26"/>
      <c r="C364" s="101">
        <f t="shared" si="130"/>
        <v>0</v>
      </c>
      <c r="D364" s="105"/>
      <c r="E364" s="35"/>
      <c r="F364" s="32" t="str">
        <f t="shared" si="131"/>
        <v>N</v>
      </c>
      <c r="G364" s="32" t="str">
        <f t="shared" si="132"/>
        <v>N</v>
      </c>
      <c r="H364" s="32" t="str">
        <f t="shared" si="140"/>
        <v/>
      </c>
      <c r="I364" s="32" t="str">
        <f t="shared" si="120"/>
        <v/>
      </c>
      <c r="J364" s="32" t="str">
        <f t="shared" si="121"/>
        <v/>
      </c>
      <c r="K364" s="32" t="str">
        <f t="shared" si="133"/>
        <v/>
      </c>
      <c r="L364" s="32" t="str">
        <f t="shared" si="134"/>
        <v/>
      </c>
      <c r="M364" s="32" t="str">
        <f t="shared" si="122"/>
        <v/>
      </c>
      <c r="N364" s="32" t="str">
        <f t="shared" si="123"/>
        <v/>
      </c>
      <c r="O364" s="35" t="s">
        <v>51</v>
      </c>
      <c r="P364" s="32"/>
      <c r="Q364" s="32"/>
      <c r="R364" s="100" t="str">
        <f t="shared" si="135"/>
        <v/>
      </c>
      <c r="S364" s="100" t="str">
        <f t="shared" si="136"/>
        <v/>
      </c>
      <c r="T364" s="100" t="str">
        <f t="shared" si="137"/>
        <v/>
      </c>
      <c r="U364" s="100" t="str">
        <f t="shared" si="138"/>
        <v/>
      </c>
      <c r="V364" s="100" t="str">
        <f t="shared" si="124"/>
        <v/>
      </c>
      <c r="W364" s="100" t="str">
        <f t="shared" si="139"/>
        <v/>
      </c>
      <c r="X364" s="100" t="str">
        <f t="shared" si="125"/>
        <v/>
      </c>
      <c r="Y364" s="100" t="str">
        <f t="shared" si="126"/>
        <v/>
      </c>
      <c r="Z364" s="100" t="str">
        <f>IF(LEN(P364)&gt;0, DATA_ANALYSIS!E$20*P364+DATA_ANALYSIS!R$20, "")</f>
        <v/>
      </c>
      <c r="AA364" s="100" t="str">
        <f t="shared" si="127"/>
        <v/>
      </c>
      <c r="AB364" s="100" t="str">
        <f t="shared" si="128"/>
        <v/>
      </c>
      <c r="AC364" s="106" t="str">
        <f t="shared" si="129"/>
        <v/>
      </c>
    </row>
    <row r="365" spans="2:29" x14ac:dyDescent="0.2">
      <c r="B365" s="26"/>
      <c r="C365" s="101">
        <f t="shared" si="130"/>
        <v>0</v>
      </c>
      <c r="D365" s="105"/>
      <c r="E365" s="35"/>
      <c r="F365" s="32" t="str">
        <f t="shared" si="131"/>
        <v>N</v>
      </c>
      <c r="G365" s="32" t="str">
        <f t="shared" si="132"/>
        <v>N</v>
      </c>
      <c r="H365" s="32" t="str">
        <f t="shared" si="140"/>
        <v/>
      </c>
      <c r="I365" s="32" t="str">
        <f t="shared" si="120"/>
        <v/>
      </c>
      <c r="J365" s="32" t="str">
        <f t="shared" si="121"/>
        <v/>
      </c>
      <c r="K365" s="32" t="str">
        <f t="shared" si="133"/>
        <v/>
      </c>
      <c r="L365" s="32" t="str">
        <f t="shared" si="134"/>
        <v/>
      </c>
      <c r="M365" s="32" t="str">
        <f t="shared" si="122"/>
        <v/>
      </c>
      <c r="N365" s="32" t="str">
        <f t="shared" si="123"/>
        <v/>
      </c>
      <c r="O365" s="35" t="s">
        <v>51</v>
      </c>
      <c r="P365" s="32"/>
      <c r="Q365" s="32"/>
      <c r="R365" s="100" t="str">
        <f t="shared" si="135"/>
        <v/>
      </c>
      <c r="S365" s="100" t="str">
        <f t="shared" si="136"/>
        <v/>
      </c>
      <c r="T365" s="100" t="str">
        <f t="shared" si="137"/>
        <v/>
      </c>
      <c r="U365" s="100" t="str">
        <f t="shared" si="138"/>
        <v/>
      </c>
      <c r="V365" s="100" t="str">
        <f t="shared" si="124"/>
        <v/>
      </c>
      <c r="W365" s="100" t="str">
        <f t="shared" si="139"/>
        <v/>
      </c>
      <c r="X365" s="100" t="str">
        <f t="shared" si="125"/>
        <v/>
      </c>
      <c r="Y365" s="100" t="str">
        <f t="shared" si="126"/>
        <v/>
      </c>
      <c r="Z365" s="100" t="str">
        <f>IF(LEN(P365)&gt;0, DATA_ANALYSIS!E$20*P365+DATA_ANALYSIS!R$20, "")</f>
        <v/>
      </c>
      <c r="AA365" s="100" t="str">
        <f t="shared" si="127"/>
        <v/>
      </c>
      <c r="AB365" s="100" t="str">
        <f t="shared" si="128"/>
        <v/>
      </c>
      <c r="AC365" s="106" t="str">
        <f t="shared" si="129"/>
        <v/>
      </c>
    </row>
    <row r="366" spans="2:29" x14ac:dyDescent="0.2">
      <c r="B366" s="26"/>
      <c r="C366" s="101">
        <f t="shared" si="130"/>
        <v>0</v>
      </c>
      <c r="D366" s="105"/>
      <c r="E366" s="35"/>
      <c r="F366" s="32" t="str">
        <f t="shared" si="131"/>
        <v>N</v>
      </c>
      <c r="G366" s="32" t="str">
        <f t="shared" si="132"/>
        <v>N</v>
      </c>
      <c r="H366" s="32" t="str">
        <f t="shared" si="140"/>
        <v/>
      </c>
      <c r="I366" s="32" t="str">
        <f t="shared" si="120"/>
        <v/>
      </c>
      <c r="J366" s="32" t="str">
        <f t="shared" si="121"/>
        <v/>
      </c>
      <c r="K366" s="32" t="str">
        <f t="shared" si="133"/>
        <v/>
      </c>
      <c r="L366" s="32" t="str">
        <f t="shared" si="134"/>
        <v/>
      </c>
      <c r="M366" s="32" t="str">
        <f t="shared" si="122"/>
        <v/>
      </c>
      <c r="N366" s="32" t="str">
        <f t="shared" si="123"/>
        <v/>
      </c>
      <c r="O366" s="35" t="s">
        <v>51</v>
      </c>
      <c r="P366" s="32"/>
      <c r="Q366" s="32"/>
      <c r="R366" s="100" t="str">
        <f t="shared" si="135"/>
        <v/>
      </c>
      <c r="S366" s="100" t="str">
        <f t="shared" si="136"/>
        <v/>
      </c>
      <c r="T366" s="100" t="str">
        <f t="shared" si="137"/>
        <v/>
      </c>
      <c r="U366" s="100" t="str">
        <f t="shared" si="138"/>
        <v/>
      </c>
      <c r="V366" s="100" t="str">
        <f t="shared" si="124"/>
        <v/>
      </c>
      <c r="W366" s="100" t="str">
        <f t="shared" si="139"/>
        <v/>
      </c>
      <c r="X366" s="100" t="str">
        <f t="shared" si="125"/>
        <v/>
      </c>
      <c r="Y366" s="100" t="str">
        <f t="shared" si="126"/>
        <v/>
      </c>
      <c r="Z366" s="100" t="str">
        <f>IF(LEN(P366)&gt;0, DATA_ANALYSIS!E$20*P366+DATA_ANALYSIS!R$20, "")</f>
        <v/>
      </c>
      <c r="AA366" s="100" t="str">
        <f t="shared" si="127"/>
        <v/>
      </c>
      <c r="AB366" s="100" t="str">
        <f t="shared" si="128"/>
        <v/>
      </c>
      <c r="AC366" s="106" t="str">
        <f t="shared" si="129"/>
        <v/>
      </c>
    </row>
    <row r="367" spans="2:29" x14ac:dyDescent="0.2">
      <c r="B367" s="26"/>
      <c r="C367" s="101">
        <f t="shared" si="130"/>
        <v>0</v>
      </c>
      <c r="D367" s="105"/>
      <c r="E367" s="35"/>
      <c r="F367" s="32" t="str">
        <f t="shared" si="131"/>
        <v>N</v>
      </c>
      <c r="G367" s="32" t="str">
        <f t="shared" si="132"/>
        <v>N</v>
      </c>
      <c r="H367" s="32" t="str">
        <f t="shared" si="140"/>
        <v/>
      </c>
      <c r="I367" s="32" t="str">
        <f t="shared" si="120"/>
        <v/>
      </c>
      <c r="J367" s="32" t="str">
        <f t="shared" si="121"/>
        <v/>
      </c>
      <c r="K367" s="32" t="str">
        <f t="shared" si="133"/>
        <v/>
      </c>
      <c r="L367" s="32" t="str">
        <f t="shared" si="134"/>
        <v/>
      </c>
      <c r="M367" s="32" t="str">
        <f t="shared" si="122"/>
        <v/>
      </c>
      <c r="N367" s="32" t="str">
        <f t="shared" si="123"/>
        <v/>
      </c>
      <c r="O367" s="35" t="s">
        <v>51</v>
      </c>
      <c r="P367" s="32"/>
      <c r="Q367" s="32"/>
      <c r="R367" s="100" t="str">
        <f t="shared" si="135"/>
        <v/>
      </c>
      <c r="S367" s="100" t="str">
        <f t="shared" si="136"/>
        <v/>
      </c>
      <c r="T367" s="100" t="str">
        <f t="shared" si="137"/>
        <v/>
      </c>
      <c r="U367" s="100" t="str">
        <f t="shared" si="138"/>
        <v/>
      </c>
      <c r="V367" s="100" t="str">
        <f t="shared" si="124"/>
        <v/>
      </c>
      <c r="W367" s="100" t="str">
        <f t="shared" si="139"/>
        <v/>
      </c>
      <c r="X367" s="100" t="str">
        <f t="shared" si="125"/>
        <v/>
      </c>
      <c r="Y367" s="100" t="str">
        <f t="shared" si="126"/>
        <v/>
      </c>
      <c r="Z367" s="100" t="str">
        <f>IF(LEN(P367)&gt;0, DATA_ANALYSIS!E$20*P367+DATA_ANALYSIS!R$20, "")</f>
        <v/>
      </c>
      <c r="AA367" s="100" t="str">
        <f t="shared" si="127"/>
        <v/>
      </c>
      <c r="AB367" s="100" t="str">
        <f t="shared" si="128"/>
        <v/>
      </c>
      <c r="AC367" s="106" t="str">
        <f t="shared" si="129"/>
        <v/>
      </c>
    </row>
    <row r="368" spans="2:29" x14ac:dyDescent="0.2">
      <c r="B368" s="26"/>
      <c r="C368" s="101">
        <f t="shared" si="130"/>
        <v>0</v>
      </c>
      <c r="D368" s="105"/>
      <c r="E368" s="35"/>
      <c r="F368" s="32" t="str">
        <f t="shared" si="131"/>
        <v>N</v>
      </c>
      <c r="G368" s="32" t="str">
        <f t="shared" si="132"/>
        <v>N</v>
      </c>
      <c r="H368" s="32" t="str">
        <f t="shared" si="140"/>
        <v/>
      </c>
      <c r="I368" s="32" t="str">
        <f t="shared" si="120"/>
        <v/>
      </c>
      <c r="J368" s="32" t="str">
        <f t="shared" si="121"/>
        <v/>
      </c>
      <c r="K368" s="32" t="str">
        <f t="shared" si="133"/>
        <v/>
      </c>
      <c r="L368" s="32" t="str">
        <f t="shared" si="134"/>
        <v/>
      </c>
      <c r="M368" s="32" t="str">
        <f t="shared" si="122"/>
        <v/>
      </c>
      <c r="N368" s="32" t="str">
        <f t="shared" si="123"/>
        <v/>
      </c>
      <c r="O368" s="35" t="s">
        <v>51</v>
      </c>
      <c r="P368" s="32"/>
      <c r="Q368" s="32"/>
      <c r="R368" s="100" t="str">
        <f t="shared" si="135"/>
        <v/>
      </c>
      <c r="S368" s="100" t="str">
        <f t="shared" si="136"/>
        <v/>
      </c>
      <c r="T368" s="100" t="str">
        <f t="shared" si="137"/>
        <v/>
      </c>
      <c r="U368" s="100" t="str">
        <f t="shared" si="138"/>
        <v/>
      </c>
      <c r="V368" s="100" t="str">
        <f t="shared" si="124"/>
        <v/>
      </c>
      <c r="W368" s="100" t="str">
        <f t="shared" si="139"/>
        <v/>
      </c>
      <c r="X368" s="100" t="str">
        <f t="shared" si="125"/>
        <v/>
      </c>
      <c r="Y368" s="100" t="str">
        <f t="shared" si="126"/>
        <v/>
      </c>
      <c r="Z368" s="100" t="str">
        <f>IF(LEN(P368)&gt;0, DATA_ANALYSIS!E$20*P368+DATA_ANALYSIS!R$20, "")</f>
        <v/>
      </c>
      <c r="AA368" s="100" t="str">
        <f t="shared" si="127"/>
        <v/>
      </c>
      <c r="AB368" s="100" t="str">
        <f t="shared" si="128"/>
        <v/>
      </c>
      <c r="AC368" s="106" t="str">
        <f t="shared" si="129"/>
        <v/>
      </c>
    </row>
    <row r="369" spans="2:29" x14ac:dyDescent="0.2">
      <c r="B369" s="26"/>
      <c r="C369" s="101">
        <f t="shared" si="130"/>
        <v>0</v>
      </c>
      <c r="D369" s="105"/>
      <c r="E369" s="35"/>
      <c r="F369" s="32" t="str">
        <f t="shared" si="131"/>
        <v>N</v>
      </c>
      <c r="G369" s="32" t="str">
        <f t="shared" si="132"/>
        <v>N</v>
      </c>
      <c r="H369" s="32" t="str">
        <f t="shared" si="140"/>
        <v/>
      </c>
      <c r="I369" s="32" t="str">
        <f t="shared" si="120"/>
        <v/>
      </c>
      <c r="J369" s="32" t="str">
        <f t="shared" si="121"/>
        <v/>
      </c>
      <c r="K369" s="32" t="str">
        <f t="shared" si="133"/>
        <v/>
      </c>
      <c r="L369" s="32" t="str">
        <f t="shared" si="134"/>
        <v/>
      </c>
      <c r="M369" s="32" t="str">
        <f t="shared" si="122"/>
        <v/>
      </c>
      <c r="N369" s="32" t="str">
        <f t="shared" si="123"/>
        <v/>
      </c>
      <c r="O369" s="35" t="s">
        <v>51</v>
      </c>
      <c r="P369" s="32"/>
      <c r="Q369" s="32"/>
      <c r="R369" s="100" t="str">
        <f t="shared" si="135"/>
        <v/>
      </c>
      <c r="S369" s="100" t="str">
        <f t="shared" si="136"/>
        <v/>
      </c>
      <c r="T369" s="100" t="str">
        <f t="shared" si="137"/>
        <v/>
      </c>
      <c r="U369" s="100" t="str">
        <f t="shared" si="138"/>
        <v/>
      </c>
      <c r="V369" s="100" t="str">
        <f t="shared" si="124"/>
        <v/>
      </c>
      <c r="W369" s="100" t="str">
        <f t="shared" si="139"/>
        <v/>
      </c>
      <c r="X369" s="100" t="str">
        <f t="shared" si="125"/>
        <v/>
      </c>
      <c r="Y369" s="100" t="str">
        <f t="shared" si="126"/>
        <v/>
      </c>
      <c r="Z369" s="100" t="str">
        <f>IF(LEN(P369)&gt;0, DATA_ANALYSIS!E$20*P369+DATA_ANALYSIS!R$20, "")</f>
        <v/>
      </c>
      <c r="AA369" s="100" t="str">
        <f t="shared" si="127"/>
        <v/>
      </c>
      <c r="AB369" s="100" t="str">
        <f t="shared" si="128"/>
        <v/>
      </c>
      <c r="AC369" s="106" t="str">
        <f t="shared" si="129"/>
        <v/>
      </c>
    </row>
    <row r="370" spans="2:29" x14ac:dyDescent="0.2">
      <c r="B370" s="26"/>
      <c r="C370" s="101">
        <f t="shared" si="130"/>
        <v>0</v>
      </c>
      <c r="D370" s="105"/>
      <c r="E370" s="35"/>
      <c r="F370" s="32" t="str">
        <f t="shared" si="131"/>
        <v>N</v>
      </c>
      <c r="G370" s="32" t="str">
        <f t="shared" si="132"/>
        <v>N</v>
      </c>
      <c r="H370" s="32" t="str">
        <f t="shared" si="140"/>
        <v/>
      </c>
      <c r="I370" s="32" t="str">
        <f t="shared" si="120"/>
        <v/>
      </c>
      <c r="J370" s="32" t="str">
        <f t="shared" si="121"/>
        <v/>
      </c>
      <c r="K370" s="32" t="str">
        <f t="shared" si="133"/>
        <v/>
      </c>
      <c r="L370" s="32" t="str">
        <f t="shared" si="134"/>
        <v/>
      </c>
      <c r="M370" s="32" t="str">
        <f t="shared" si="122"/>
        <v/>
      </c>
      <c r="N370" s="32" t="str">
        <f t="shared" si="123"/>
        <v/>
      </c>
      <c r="O370" s="35" t="s">
        <v>51</v>
      </c>
      <c r="P370" s="32"/>
      <c r="Q370" s="32"/>
      <c r="R370" s="100" t="str">
        <f t="shared" si="135"/>
        <v/>
      </c>
      <c r="S370" s="100" t="str">
        <f t="shared" si="136"/>
        <v/>
      </c>
      <c r="T370" s="100" t="str">
        <f t="shared" si="137"/>
        <v/>
      </c>
      <c r="U370" s="100" t="str">
        <f t="shared" si="138"/>
        <v/>
      </c>
      <c r="V370" s="100" t="str">
        <f t="shared" si="124"/>
        <v/>
      </c>
      <c r="W370" s="100" t="str">
        <f t="shared" si="139"/>
        <v/>
      </c>
      <c r="X370" s="100" t="str">
        <f t="shared" si="125"/>
        <v/>
      </c>
      <c r="Y370" s="100" t="str">
        <f t="shared" si="126"/>
        <v/>
      </c>
      <c r="Z370" s="100" t="str">
        <f>IF(LEN(P370)&gt;0, DATA_ANALYSIS!E$20*P370+DATA_ANALYSIS!R$20, "")</f>
        <v/>
      </c>
      <c r="AA370" s="100" t="str">
        <f t="shared" si="127"/>
        <v/>
      </c>
      <c r="AB370" s="100" t="str">
        <f t="shared" si="128"/>
        <v/>
      </c>
      <c r="AC370" s="106" t="str">
        <f t="shared" si="129"/>
        <v/>
      </c>
    </row>
    <row r="371" spans="2:29" x14ac:dyDescent="0.2">
      <c r="B371" s="26"/>
      <c r="C371" s="101">
        <f t="shared" si="130"/>
        <v>0</v>
      </c>
      <c r="D371" s="105"/>
      <c r="E371" s="35"/>
      <c r="F371" s="32" t="str">
        <f t="shared" si="131"/>
        <v>N</v>
      </c>
      <c r="G371" s="32" t="str">
        <f t="shared" si="132"/>
        <v>N</v>
      </c>
      <c r="H371" s="32" t="str">
        <f t="shared" si="140"/>
        <v/>
      </c>
      <c r="I371" s="32" t="str">
        <f t="shared" si="120"/>
        <v/>
      </c>
      <c r="J371" s="32" t="str">
        <f t="shared" si="121"/>
        <v/>
      </c>
      <c r="K371" s="32" t="str">
        <f t="shared" si="133"/>
        <v/>
      </c>
      <c r="L371" s="32" t="str">
        <f t="shared" si="134"/>
        <v/>
      </c>
      <c r="M371" s="32" t="str">
        <f t="shared" si="122"/>
        <v/>
      </c>
      <c r="N371" s="32" t="str">
        <f t="shared" si="123"/>
        <v/>
      </c>
      <c r="O371" s="35" t="s">
        <v>51</v>
      </c>
      <c r="P371" s="32"/>
      <c r="Q371" s="32"/>
      <c r="R371" s="100" t="str">
        <f t="shared" si="135"/>
        <v/>
      </c>
      <c r="S371" s="100" t="str">
        <f t="shared" si="136"/>
        <v/>
      </c>
      <c r="T371" s="100" t="str">
        <f t="shared" si="137"/>
        <v/>
      </c>
      <c r="U371" s="100" t="str">
        <f t="shared" si="138"/>
        <v/>
      </c>
      <c r="V371" s="100" t="str">
        <f t="shared" si="124"/>
        <v/>
      </c>
      <c r="W371" s="100" t="str">
        <f t="shared" si="139"/>
        <v/>
      </c>
      <c r="X371" s="100" t="str">
        <f t="shared" si="125"/>
        <v/>
      </c>
      <c r="Y371" s="100" t="str">
        <f t="shared" si="126"/>
        <v/>
      </c>
      <c r="Z371" s="100" t="str">
        <f>IF(LEN(P371)&gt;0, DATA_ANALYSIS!E$20*P371+DATA_ANALYSIS!R$20, "")</f>
        <v/>
      </c>
      <c r="AA371" s="100" t="str">
        <f t="shared" si="127"/>
        <v/>
      </c>
      <c r="AB371" s="100" t="str">
        <f t="shared" si="128"/>
        <v/>
      </c>
      <c r="AC371" s="106" t="str">
        <f t="shared" si="129"/>
        <v/>
      </c>
    </row>
    <row r="372" spans="2:29" x14ac:dyDescent="0.2">
      <c r="B372" s="26"/>
      <c r="C372" s="101">
        <f t="shared" si="130"/>
        <v>0</v>
      </c>
      <c r="D372" s="105"/>
      <c r="E372" s="35"/>
      <c r="F372" s="32" t="str">
        <f t="shared" si="131"/>
        <v>N</v>
      </c>
      <c r="G372" s="32" t="str">
        <f t="shared" si="132"/>
        <v>N</v>
      </c>
      <c r="H372" s="32" t="str">
        <f t="shared" si="140"/>
        <v/>
      </c>
      <c r="I372" s="32" t="str">
        <f t="shared" si="120"/>
        <v/>
      </c>
      <c r="J372" s="32" t="str">
        <f t="shared" si="121"/>
        <v/>
      </c>
      <c r="K372" s="32" t="str">
        <f t="shared" si="133"/>
        <v/>
      </c>
      <c r="L372" s="32" t="str">
        <f t="shared" si="134"/>
        <v/>
      </c>
      <c r="M372" s="32" t="str">
        <f t="shared" si="122"/>
        <v/>
      </c>
      <c r="N372" s="32" t="str">
        <f t="shared" si="123"/>
        <v/>
      </c>
      <c r="O372" s="35" t="s">
        <v>51</v>
      </c>
      <c r="P372" s="32"/>
      <c r="Q372" s="32"/>
      <c r="R372" s="100" t="str">
        <f t="shared" si="135"/>
        <v/>
      </c>
      <c r="S372" s="100" t="str">
        <f t="shared" si="136"/>
        <v/>
      </c>
      <c r="T372" s="100" t="str">
        <f t="shared" si="137"/>
        <v/>
      </c>
      <c r="U372" s="100" t="str">
        <f t="shared" si="138"/>
        <v/>
      </c>
      <c r="V372" s="100" t="str">
        <f t="shared" si="124"/>
        <v/>
      </c>
      <c r="W372" s="100" t="str">
        <f t="shared" si="139"/>
        <v/>
      </c>
      <c r="X372" s="100" t="str">
        <f t="shared" si="125"/>
        <v/>
      </c>
      <c r="Y372" s="100" t="str">
        <f t="shared" si="126"/>
        <v/>
      </c>
      <c r="Z372" s="100" t="str">
        <f>IF(LEN(P372)&gt;0, DATA_ANALYSIS!E$20*P372+DATA_ANALYSIS!R$20, "")</f>
        <v/>
      </c>
      <c r="AA372" s="100" t="str">
        <f t="shared" si="127"/>
        <v/>
      </c>
      <c r="AB372" s="100" t="str">
        <f t="shared" si="128"/>
        <v/>
      </c>
      <c r="AC372" s="106" t="str">
        <f t="shared" si="129"/>
        <v/>
      </c>
    </row>
    <row r="373" spans="2:29" x14ac:dyDescent="0.2">
      <c r="B373" s="26"/>
      <c r="C373" s="101">
        <f t="shared" si="130"/>
        <v>0</v>
      </c>
      <c r="D373" s="105"/>
      <c r="E373" s="35"/>
      <c r="F373" s="32" t="str">
        <f t="shared" si="131"/>
        <v>N</v>
      </c>
      <c r="G373" s="32" t="str">
        <f t="shared" si="132"/>
        <v>N</v>
      </c>
      <c r="H373" s="32" t="str">
        <f t="shared" si="140"/>
        <v/>
      </c>
      <c r="I373" s="32" t="str">
        <f t="shared" si="120"/>
        <v/>
      </c>
      <c r="J373" s="32" t="str">
        <f t="shared" si="121"/>
        <v/>
      </c>
      <c r="K373" s="32" t="str">
        <f t="shared" si="133"/>
        <v/>
      </c>
      <c r="L373" s="32" t="str">
        <f t="shared" si="134"/>
        <v/>
      </c>
      <c r="M373" s="32" t="str">
        <f t="shared" si="122"/>
        <v/>
      </c>
      <c r="N373" s="32" t="str">
        <f t="shared" si="123"/>
        <v/>
      </c>
      <c r="O373" s="35" t="s">
        <v>51</v>
      </c>
      <c r="P373" s="32"/>
      <c r="Q373" s="32"/>
      <c r="R373" s="100" t="str">
        <f t="shared" si="135"/>
        <v/>
      </c>
      <c r="S373" s="100" t="str">
        <f t="shared" si="136"/>
        <v/>
      </c>
      <c r="T373" s="100" t="str">
        <f t="shared" si="137"/>
        <v/>
      </c>
      <c r="U373" s="100" t="str">
        <f t="shared" si="138"/>
        <v/>
      </c>
      <c r="V373" s="100" t="str">
        <f t="shared" si="124"/>
        <v/>
      </c>
      <c r="W373" s="100" t="str">
        <f t="shared" si="139"/>
        <v/>
      </c>
      <c r="X373" s="100" t="str">
        <f t="shared" si="125"/>
        <v/>
      </c>
      <c r="Y373" s="100" t="str">
        <f t="shared" si="126"/>
        <v/>
      </c>
      <c r="Z373" s="100" t="str">
        <f>IF(LEN(P373)&gt;0, DATA_ANALYSIS!E$20*P373+DATA_ANALYSIS!R$20, "")</f>
        <v/>
      </c>
      <c r="AA373" s="100" t="str">
        <f t="shared" si="127"/>
        <v/>
      </c>
      <c r="AB373" s="100" t="str">
        <f t="shared" si="128"/>
        <v/>
      </c>
      <c r="AC373" s="106" t="str">
        <f t="shared" si="129"/>
        <v/>
      </c>
    </row>
    <row r="374" spans="2:29" x14ac:dyDescent="0.2">
      <c r="B374" s="26"/>
      <c r="C374" s="101">
        <f t="shared" si="130"/>
        <v>0</v>
      </c>
      <c r="D374" s="105"/>
      <c r="E374" s="35"/>
      <c r="F374" s="32" t="str">
        <f t="shared" si="131"/>
        <v>N</v>
      </c>
      <c r="G374" s="32" t="str">
        <f t="shared" si="132"/>
        <v>N</v>
      </c>
      <c r="H374" s="32" t="str">
        <f t="shared" si="140"/>
        <v/>
      </c>
      <c r="I374" s="32" t="str">
        <f t="shared" si="120"/>
        <v/>
      </c>
      <c r="J374" s="32" t="str">
        <f t="shared" si="121"/>
        <v/>
      </c>
      <c r="K374" s="32" t="str">
        <f t="shared" si="133"/>
        <v/>
      </c>
      <c r="L374" s="32" t="str">
        <f t="shared" si="134"/>
        <v/>
      </c>
      <c r="M374" s="32" t="str">
        <f t="shared" si="122"/>
        <v/>
      </c>
      <c r="N374" s="32" t="str">
        <f t="shared" si="123"/>
        <v/>
      </c>
      <c r="O374" s="35" t="s">
        <v>51</v>
      </c>
      <c r="P374" s="32"/>
      <c r="Q374" s="32"/>
      <c r="R374" s="100" t="str">
        <f t="shared" si="135"/>
        <v/>
      </c>
      <c r="S374" s="100" t="str">
        <f t="shared" si="136"/>
        <v/>
      </c>
      <c r="T374" s="100" t="str">
        <f t="shared" si="137"/>
        <v/>
      </c>
      <c r="U374" s="100" t="str">
        <f t="shared" si="138"/>
        <v/>
      </c>
      <c r="V374" s="100" t="str">
        <f t="shared" si="124"/>
        <v/>
      </c>
      <c r="W374" s="100" t="str">
        <f t="shared" si="139"/>
        <v/>
      </c>
      <c r="X374" s="100" t="str">
        <f t="shared" si="125"/>
        <v/>
      </c>
      <c r="Y374" s="100" t="str">
        <f t="shared" si="126"/>
        <v/>
      </c>
      <c r="Z374" s="100" t="str">
        <f>IF(LEN(P374)&gt;0, DATA_ANALYSIS!E$20*P374+DATA_ANALYSIS!R$20, "")</f>
        <v/>
      </c>
      <c r="AA374" s="100" t="str">
        <f t="shared" si="127"/>
        <v/>
      </c>
      <c r="AB374" s="100" t="str">
        <f t="shared" si="128"/>
        <v/>
      </c>
      <c r="AC374" s="106" t="str">
        <f t="shared" si="129"/>
        <v/>
      </c>
    </row>
    <row r="375" spans="2:29" x14ac:dyDescent="0.2">
      <c r="B375" s="26"/>
      <c r="C375" s="101">
        <f t="shared" si="130"/>
        <v>0</v>
      </c>
      <c r="D375" s="105"/>
      <c r="E375" s="35"/>
      <c r="F375" s="32" t="str">
        <f t="shared" si="131"/>
        <v>N</v>
      </c>
      <c r="G375" s="32" t="str">
        <f t="shared" si="132"/>
        <v>N</v>
      </c>
      <c r="H375" s="32" t="str">
        <f t="shared" si="140"/>
        <v/>
      </c>
      <c r="I375" s="32" t="str">
        <f t="shared" si="120"/>
        <v/>
      </c>
      <c r="J375" s="32" t="str">
        <f t="shared" si="121"/>
        <v/>
      </c>
      <c r="K375" s="32" t="str">
        <f t="shared" si="133"/>
        <v/>
      </c>
      <c r="L375" s="32" t="str">
        <f t="shared" si="134"/>
        <v/>
      </c>
      <c r="M375" s="32" t="str">
        <f t="shared" si="122"/>
        <v/>
      </c>
      <c r="N375" s="32" t="str">
        <f t="shared" si="123"/>
        <v/>
      </c>
      <c r="O375" s="35" t="s">
        <v>51</v>
      </c>
      <c r="P375" s="32"/>
      <c r="Q375" s="32"/>
      <c r="R375" s="100" t="str">
        <f t="shared" si="135"/>
        <v/>
      </c>
      <c r="S375" s="100" t="str">
        <f t="shared" si="136"/>
        <v/>
      </c>
      <c r="T375" s="100" t="str">
        <f t="shared" si="137"/>
        <v/>
      </c>
      <c r="U375" s="100" t="str">
        <f t="shared" si="138"/>
        <v/>
      </c>
      <c r="V375" s="100" t="str">
        <f t="shared" si="124"/>
        <v/>
      </c>
      <c r="W375" s="100" t="str">
        <f t="shared" si="139"/>
        <v/>
      </c>
      <c r="X375" s="100" t="str">
        <f t="shared" si="125"/>
        <v/>
      </c>
      <c r="Y375" s="100" t="str">
        <f t="shared" si="126"/>
        <v/>
      </c>
      <c r="Z375" s="100" t="str">
        <f>IF(LEN(P375)&gt;0, DATA_ANALYSIS!E$20*P375+DATA_ANALYSIS!R$20, "")</f>
        <v/>
      </c>
      <c r="AA375" s="100" t="str">
        <f t="shared" si="127"/>
        <v/>
      </c>
      <c r="AB375" s="100" t="str">
        <f t="shared" si="128"/>
        <v/>
      </c>
      <c r="AC375" s="106" t="str">
        <f t="shared" si="129"/>
        <v/>
      </c>
    </row>
    <row r="376" spans="2:29" x14ac:dyDescent="0.2">
      <c r="B376" s="26"/>
      <c r="C376" s="101">
        <f t="shared" si="130"/>
        <v>0</v>
      </c>
      <c r="D376" s="105"/>
      <c r="E376" s="35"/>
      <c r="F376" s="32" t="str">
        <f t="shared" si="131"/>
        <v>N</v>
      </c>
      <c r="G376" s="32" t="str">
        <f t="shared" si="132"/>
        <v>N</v>
      </c>
      <c r="H376" s="32" t="str">
        <f t="shared" si="140"/>
        <v/>
      </c>
      <c r="I376" s="32" t="str">
        <f t="shared" si="120"/>
        <v/>
      </c>
      <c r="J376" s="32" t="str">
        <f t="shared" si="121"/>
        <v/>
      </c>
      <c r="K376" s="32" t="str">
        <f t="shared" si="133"/>
        <v/>
      </c>
      <c r="L376" s="32" t="str">
        <f t="shared" si="134"/>
        <v/>
      </c>
      <c r="M376" s="32" t="str">
        <f t="shared" si="122"/>
        <v/>
      </c>
      <c r="N376" s="32" t="str">
        <f t="shared" si="123"/>
        <v/>
      </c>
      <c r="O376" s="35" t="s">
        <v>51</v>
      </c>
      <c r="P376" s="32"/>
      <c r="Q376" s="32"/>
      <c r="R376" s="100" t="str">
        <f t="shared" si="135"/>
        <v/>
      </c>
      <c r="S376" s="100" t="str">
        <f t="shared" si="136"/>
        <v/>
      </c>
      <c r="T376" s="100" t="str">
        <f t="shared" si="137"/>
        <v/>
      </c>
      <c r="U376" s="100" t="str">
        <f t="shared" si="138"/>
        <v/>
      </c>
      <c r="V376" s="100" t="str">
        <f t="shared" si="124"/>
        <v/>
      </c>
      <c r="W376" s="100" t="str">
        <f t="shared" si="139"/>
        <v/>
      </c>
      <c r="X376" s="100" t="str">
        <f t="shared" si="125"/>
        <v/>
      </c>
      <c r="Y376" s="100" t="str">
        <f t="shared" si="126"/>
        <v/>
      </c>
      <c r="Z376" s="100" t="str">
        <f>IF(LEN(P376)&gt;0, DATA_ANALYSIS!E$20*P376+DATA_ANALYSIS!R$20, "")</f>
        <v/>
      </c>
      <c r="AA376" s="100" t="str">
        <f t="shared" si="127"/>
        <v/>
      </c>
      <c r="AB376" s="100" t="str">
        <f t="shared" si="128"/>
        <v/>
      </c>
      <c r="AC376" s="106" t="str">
        <f t="shared" si="129"/>
        <v/>
      </c>
    </row>
    <row r="377" spans="2:29" x14ac:dyDescent="0.2">
      <c r="B377" s="26"/>
      <c r="C377" s="101">
        <f t="shared" si="130"/>
        <v>0</v>
      </c>
      <c r="D377" s="105"/>
      <c r="E377" s="35"/>
      <c r="F377" s="32" t="str">
        <f t="shared" si="131"/>
        <v>N</v>
      </c>
      <c r="G377" s="32" t="str">
        <f t="shared" si="132"/>
        <v>N</v>
      </c>
      <c r="H377" s="32" t="str">
        <f t="shared" si="140"/>
        <v/>
      </c>
      <c r="I377" s="32" t="str">
        <f t="shared" si="120"/>
        <v/>
      </c>
      <c r="J377" s="32" t="str">
        <f t="shared" si="121"/>
        <v/>
      </c>
      <c r="K377" s="32" t="str">
        <f t="shared" si="133"/>
        <v/>
      </c>
      <c r="L377" s="32" t="str">
        <f t="shared" si="134"/>
        <v/>
      </c>
      <c r="M377" s="32" t="str">
        <f t="shared" si="122"/>
        <v/>
      </c>
      <c r="N377" s="32" t="str">
        <f t="shared" si="123"/>
        <v/>
      </c>
      <c r="O377" s="35" t="s">
        <v>51</v>
      </c>
      <c r="P377" s="32"/>
      <c r="Q377" s="32"/>
      <c r="R377" s="100" t="str">
        <f t="shared" si="135"/>
        <v/>
      </c>
      <c r="S377" s="100" t="str">
        <f t="shared" si="136"/>
        <v/>
      </c>
      <c r="T377" s="100" t="str">
        <f t="shared" si="137"/>
        <v/>
      </c>
      <c r="U377" s="100" t="str">
        <f t="shared" si="138"/>
        <v/>
      </c>
      <c r="V377" s="100" t="str">
        <f t="shared" si="124"/>
        <v/>
      </c>
      <c r="W377" s="100" t="str">
        <f t="shared" si="139"/>
        <v/>
      </c>
      <c r="X377" s="100" t="str">
        <f t="shared" si="125"/>
        <v/>
      </c>
      <c r="Y377" s="100" t="str">
        <f t="shared" si="126"/>
        <v/>
      </c>
      <c r="Z377" s="100" t="str">
        <f>IF(LEN(P377)&gt;0, DATA_ANALYSIS!E$20*P377+DATA_ANALYSIS!R$20, "")</f>
        <v/>
      </c>
      <c r="AA377" s="100" t="str">
        <f t="shared" si="127"/>
        <v/>
      </c>
      <c r="AB377" s="100" t="str">
        <f t="shared" si="128"/>
        <v/>
      </c>
      <c r="AC377" s="106" t="str">
        <f t="shared" si="129"/>
        <v/>
      </c>
    </row>
    <row r="378" spans="2:29" x14ac:dyDescent="0.2">
      <c r="B378" s="26"/>
      <c r="C378" s="101">
        <f t="shared" si="130"/>
        <v>0</v>
      </c>
      <c r="D378" s="105"/>
      <c r="E378" s="35"/>
      <c r="F378" s="32" t="str">
        <f t="shared" si="131"/>
        <v>N</v>
      </c>
      <c r="G378" s="32" t="str">
        <f t="shared" si="132"/>
        <v>N</v>
      </c>
      <c r="H378" s="32" t="str">
        <f t="shared" si="140"/>
        <v/>
      </c>
      <c r="I378" s="32" t="str">
        <f t="shared" si="120"/>
        <v/>
      </c>
      <c r="J378" s="32" t="str">
        <f t="shared" si="121"/>
        <v/>
      </c>
      <c r="K378" s="32" t="str">
        <f t="shared" si="133"/>
        <v/>
      </c>
      <c r="L378" s="32" t="str">
        <f t="shared" si="134"/>
        <v/>
      </c>
      <c r="M378" s="32" t="str">
        <f t="shared" si="122"/>
        <v/>
      </c>
      <c r="N378" s="32" t="str">
        <f t="shared" si="123"/>
        <v/>
      </c>
      <c r="O378" s="35" t="s">
        <v>51</v>
      </c>
      <c r="P378" s="32"/>
      <c r="Q378" s="32"/>
      <c r="R378" s="100" t="str">
        <f t="shared" si="135"/>
        <v/>
      </c>
      <c r="S378" s="100" t="str">
        <f t="shared" si="136"/>
        <v/>
      </c>
      <c r="T378" s="100" t="str">
        <f t="shared" si="137"/>
        <v/>
      </c>
      <c r="U378" s="100" t="str">
        <f t="shared" si="138"/>
        <v/>
      </c>
      <c r="V378" s="100" t="str">
        <f t="shared" si="124"/>
        <v/>
      </c>
      <c r="W378" s="100" t="str">
        <f t="shared" si="139"/>
        <v/>
      </c>
      <c r="X378" s="100" t="str">
        <f t="shared" si="125"/>
        <v/>
      </c>
      <c r="Y378" s="100" t="str">
        <f t="shared" si="126"/>
        <v/>
      </c>
      <c r="Z378" s="100" t="str">
        <f>IF(LEN(P378)&gt;0, DATA_ANALYSIS!E$20*P378+DATA_ANALYSIS!R$20, "")</f>
        <v/>
      </c>
      <c r="AA378" s="100" t="str">
        <f t="shared" si="127"/>
        <v/>
      </c>
      <c r="AB378" s="100" t="str">
        <f t="shared" si="128"/>
        <v/>
      </c>
      <c r="AC378" s="106" t="str">
        <f t="shared" si="129"/>
        <v/>
      </c>
    </row>
    <row r="379" spans="2:29" x14ac:dyDescent="0.2">
      <c r="B379" s="26"/>
      <c r="C379" s="101">
        <f t="shared" si="130"/>
        <v>0</v>
      </c>
      <c r="D379" s="105"/>
      <c r="E379" s="35"/>
      <c r="F379" s="32" t="str">
        <f t="shared" si="131"/>
        <v>N</v>
      </c>
      <c r="G379" s="32" t="str">
        <f t="shared" si="132"/>
        <v>N</v>
      </c>
      <c r="H379" s="32" t="str">
        <f t="shared" si="140"/>
        <v/>
      </c>
      <c r="I379" s="32" t="str">
        <f t="shared" si="120"/>
        <v/>
      </c>
      <c r="J379" s="32" t="str">
        <f t="shared" si="121"/>
        <v/>
      </c>
      <c r="K379" s="32" t="str">
        <f t="shared" si="133"/>
        <v/>
      </c>
      <c r="L379" s="32" t="str">
        <f t="shared" si="134"/>
        <v/>
      </c>
      <c r="M379" s="32" t="str">
        <f t="shared" si="122"/>
        <v/>
      </c>
      <c r="N379" s="32" t="str">
        <f t="shared" si="123"/>
        <v/>
      </c>
      <c r="O379" s="35" t="s">
        <v>51</v>
      </c>
      <c r="P379" s="32"/>
      <c r="Q379" s="32"/>
      <c r="R379" s="100" t="str">
        <f t="shared" si="135"/>
        <v/>
      </c>
      <c r="S379" s="100" t="str">
        <f t="shared" si="136"/>
        <v/>
      </c>
      <c r="T379" s="100" t="str">
        <f t="shared" si="137"/>
        <v/>
      </c>
      <c r="U379" s="100" t="str">
        <f t="shared" si="138"/>
        <v/>
      </c>
      <c r="V379" s="100" t="str">
        <f t="shared" si="124"/>
        <v/>
      </c>
      <c r="W379" s="100" t="str">
        <f t="shared" si="139"/>
        <v/>
      </c>
      <c r="X379" s="100" t="str">
        <f t="shared" si="125"/>
        <v/>
      </c>
      <c r="Y379" s="100" t="str">
        <f t="shared" si="126"/>
        <v/>
      </c>
      <c r="Z379" s="100" t="str">
        <f>IF(LEN(P379)&gt;0, DATA_ANALYSIS!E$20*P379+DATA_ANALYSIS!R$20, "")</f>
        <v/>
      </c>
      <c r="AA379" s="100" t="str">
        <f t="shared" si="127"/>
        <v/>
      </c>
      <c r="AB379" s="100" t="str">
        <f t="shared" si="128"/>
        <v/>
      </c>
      <c r="AC379" s="106" t="str">
        <f t="shared" si="129"/>
        <v/>
      </c>
    </row>
    <row r="380" spans="2:29" x14ac:dyDescent="0.2">
      <c r="B380" s="26"/>
      <c r="C380" s="101">
        <f t="shared" si="130"/>
        <v>0</v>
      </c>
      <c r="D380" s="105"/>
      <c r="E380" s="35"/>
      <c r="F380" s="32" t="str">
        <f t="shared" si="131"/>
        <v>N</v>
      </c>
      <c r="G380" s="32" t="str">
        <f t="shared" si="132"/>
        <v>N</v>
      </c>
      <c r="H380" s="32" t="str">
        <f t="shared" si="140"/>
        <v/>
      </c>
      <c r="I380" s="32" t="str">
        <f t="shared" si="120"/>
        <v/>
      </c>
      <c r="J380" s="32" t="str">
        <f t="shared" si="121"/>
        <v/>
      </c>
      <c r="K380" s="32" t="str">
        <f t="shared" si="133"/>
        <v/>
      </c>
      <c r="L380" s="32" t="str">
        <f t="shared" si="134"/>
        <v/>
      </c>
      <c r="M380" s="32" t="str">
        <f t="shared" si="122"/>
        <v/>
      </c>
      <c r="N380" s="32" t="str">
        <f t="shared" si="123"/>
        <v/>
      </c>
      <c r="O380" s="35" t="s">
        <v>51</v>
      </c>
      <c r="P380" s="32"/>
      <c r="Q380" s="32"/>
      <c r="R380" s="100" t="str">
        <f t="shared" si="135"/>
        <v/>
      </c>
      <c r="S380" s="100" t="str">
        <f t="shared" si="136"/>
        <v/>
      </c>
      <c r="T380" s="100" t="str">
        <f t="shared" si="137"/>
        <v/>
      </c>
      <c r="U380" s="100" t="str">
        <f t="shared" si="138"/>
        <v/>
      </c>
      <c r="V380" s="100" t="str">
        <f t="shared" si="124"/>
        <v/>
      </c>
      <c r="W380" s="100" t="str">
        <f t="shared" si="139"/>
        <v/>
      </c>
      <c r="X380" s="100" t="str">
        <f t="shared" si="125"/>
        <v/>
      </c>
      <c r="Y380" s="100" t="str">
        <f t="shared" si="126"/>
        <v/>
      </c>
      <c r="Z380" s="100" t="str">
        <f>IF(LEN(P380)&gt;0, DATA_ANALYSIS!E$20*P380+DATA_ANALYSIS!R$20, "")</f>
        <v/>
      </c>
      <c r="AA380" s="100" t="str">
        <f t="shared" si="127"/>
        <v/>
      </c>
      <c r="AB380" s="100" t="str">
        <f t="shared" si="128"/>
        <v/>
      </c>
      <c r="AC380" s="106" t="str">
        <f t="shared" si="129"/>
        <v/>
      </c>
    </row>
    <row r="381" spans="2:29" x14ac:dyDescent="0.2">
      <c r="B381" s="26"/>
      <c r="C381" s="101">
        <f t="shared" si="130"/>
        <v>0</v>
      </c>
      <c r="D381" s="105"/>
      <c r="E381" s="35"/>
      <c r="F381" s="32" t="str">
        <f t="shared" si="131"/>
        <v>N</v>
      </c>
      <c r="G381" s="32" t="str">
        <f t="shared" si="132"/>
        <v>N</v>
      </c>
      <c r="H381" s="32" t="str">
        <f t="shared" si="140"/>
        <v/>
      </c>
      <c r="I381" s="32" t="str">
        <f t="shared" si="120"/>
        <v/>
      </c>
      <c r="J381" s="32" t="str">
        <f t="shared" si="121"/>
        <v/>
      </c>
      <c r="K381" s="32" t="str">
        <f t="shared" si="133"/>
        <v/>
      </c>
      <c r="L381" s="32" t="str">
        <f t="shared" si="134"/>
        <v/>
      </c>
      <c r="M381" s="32" t="str">
        <f t="shared" si="122"/>
        <v/>
      </c>
      <c r="N381" s="32" t="str">
        <f t="shared" si="123"/>
        <v/>
      </c>
      <c r="O381" s="35" t="s">
        <v>51</v>
      </c>
      <c r="P381" s="32"/>
      <c r="Q381" s="32"/>
      <c r="R381" s="100" t="str">
        <f t="shared" si="135"/>
        <v/>
      </c>
      <c r="S381" s="100" t="str">
        <f t="shared" si="136"/>
        <v/>
      </c>
      <c r="T381" s="100" t="str">
        <f t="shared" si="137"/>
        <v/>
      </c>
      <c r="U381" s="100" t="str">
        <f t="shared" si="138"/>
        <v/>
      </c>
      <c r="V381" s="100" t="str">
        <f t="shared" si="124"/>
        <v/>
      </c>
      <c r="W381" s="100" t="str">
        <f t="shared" si="139"/>
        <v/>
      </c>
      <c r="X381" s="100" t="str">
        <f t="shared" si="125"/>
        <v/>
      </c>
      <c r="Y381" s="100" t="str">
        <f t="shared" si="126"/>
        <v/>
      </c>
      <c r="Z381" s="100" t="str">
        <f>IF(LEN(P381)&gt;0, DATA_ANALYSIS!E$20*P381+DATA_ANALYSIS!R$20, "")</f>
        <v/>
      </c>
      <c r="AA381" s="100" t="str">
        <f t="shared" si="127"/>
        <v/>
      </c>
      <c r="AB381" s="100" t="str">
        <f t="shared" si="128"/>
        <v/>
      </c>
      <c r="AC381" s="106" t="str">
        <f t="shared" si="129"/>
        <v/>
      </c>
    </row>
    <row r="382" spans="2:29" x14ac:dyDescent="0.2">
      <c r="B382" s="26"/>
      <c r="C382" s="101">
        <f t="shared" si="130"/>
        <v>0</v>
      </c>
      <c r="D382" s="105"/>
      <c r="E382" s="35"/>
      <c r="F382" s="32" t="str">
        <f t="shared" si="131"/>
        <v>N</v>
      </c>
      <c r="G382" s="32" t="str">
        <f t="shared" si="132"/>
        <v>N</v>
      </c>
      <c r="H382" s="32" t="str">
        <f t="shared" si="140"/>
        <v/>
      </c>
      <c r="I382" s="32" t="str">
        <f t="shared" si="120"/>
        <v/>
      </c>
      <c r="J382" s="32" t="str">
        <f t="shared" si="121"/>
        <v/>
      </c>
      <c r="K382" s="32" t="str">
        <f t="shared" si="133"/>
        <v/>
      </c>
      <c r="L382" s="32" t="str">
        <f t="shared" si="134"/>
        <v/>
      </c>
      <c r="M382" s="32" t="str">
        <f t="shared" si="122"/>
        <v/>
      </c>
      <c r="N382" s="32" t="str">
        <f t="shared" si="123"/>
        <v/>
      </c>
      <c r="O382" s="35" t="s">
        <v>51</v>
      </c>
      <c r="P382" s="32"/>
      <c r="Q382" s="32"/>
      <c r="R382" s="100" t="str">
        <f t="shared" si="135"/>
        <v/>
      </c>
      <c r="S382" s="100" t="str">
        <f t="shared" si="136"/>
        <v/>
      </c>
      <c r="T382" s="100" t="str">
        <f t="shared" si="137"/>
        <v/>
      </c>
      <c r="U382" s="100" t="str">
        <f t="shared" si="138"/>
        <v/>
      </c>
      <c r="V382" s="100" t="str">
        <f t="shared" si="124"/>
        <v/>
      </c>
      <c r="W382" s="100" t="str">
        <f t="shared" si="139"/>
        <v/>
      </c>
      <c r="X382" s="100" t="str">
        <f t="shared" si="125"/>
        <v/>
      </c>
      <c r="Y382" s="100" t="str">
        <f t="shared" si="126"/>
        <v/>
      </c>
      <c r="Z382" s="100" t="str">
        <f>IF(LEN(P382)&gt;0, DATA_ANALYSIS!E$20*P382+DATA_ANALYSIS!R$20, "")</f>
        <v/>
      </c>
      <c r="AA382" s="100" t="str">
        <f t="shared" si="127"/>
        <v/>
      </c>
      <c r="AB382" s="100" t="str">
        <f t="shared" si="128"/>
        <v/>
      </c>
      <c r="AC382" s="106" t="str">
        <f t="shared" si="129"/>
        <v/>
      </c>
    </row>
    <row r="383" spans="2:29" x14ac:dyDescent="0.2">
      <c r="B383" s="26"/>
      <c r="C383" s="101">
        <f t="shared" si="130"/>
        <v>0</v>
      </c>
      <c r="D383" s="105"/>
      <c r="E383" s="35"/>
      <c r="F383" s="32" t="str">
        <f t="shared" si="131"/>
        <v>N</v>
      </c>
      <c r="G383" s="32" t="str">
        <f t="shared" si="132"/>
        <v>N</v>
      </c>
      <c r="H383" s="32" t="str">
        <f t="shared" si="140"/>
        <v/>
      </c>
      <c r="I383" s="32" t="str">
        <f t="shared" si="120"/>
        <v/>
      </c>
      <c r="J383" s="32" t="str">
        <f t="shared" si="121"/>
        <v/>
      </c>
      <c r="K383" s="32" t="str">
        <f t="shared" si="133"/>
        <v/>
      </c>
      <c r="L383" s="32" t="str">
        <f t="shared" si="134"/>
        <v/>
      </c>
      <c r="M383" s="32" t="str">
        <f t="shared" si="122"/>
        <v/>
      </c>
      <c r="N383" s="32" t="str">
        <f t="shared" si="123"/>
        <v/>
      </c>
      <c r="O383" s="35" t="s">
        <v>51</v>
      </c>
      <c r="P383" s="32"/>
      <c r="Q383" s="32"/>
      <c r="R383" s="100" t="str">
        <f t="shared" si="135"/>
        <v/>
      </c>
      <c r="S383" s="100" t="str">
        <f t="shared" si="136"/>
        <v/>
      </c>
      <c r="T383" s="100" t="str">
        <f t="shared" si="137"/>
        <v/>
      </c>
      <c r="U383" s="100" t="str">
        <f t="shared" si="138"/>
        <v/>
      </c>
      <c r="V383" s="100" t="str">
        <f t="shared" si="124"/>
        <v/>
      </c>
      <c r="W383" s="100" t="str">
        <f t="shared" si="139"/>
        <v/>
      </c>
      <c r="X383" s="100" t="str">
        <f t="shared" si="125"/>
        <v/>
      </c>
      <c r="Y383" s="100" t="str">
        <f t="shared" si="126"/>
        <v/>
      </c>
      <c r="Z383" s="100" t="str">
        <f>IF(LEN(P383)&gt;0, DATA_ANALYSIS!E$20*P383+DATA_ANALYSIS!R$20, "")</f>
        <v/>
      </c>
      <c r="AA383" s="100" t="str">
        <f t="shared" si="127"/>
        <v/>
      </c>
      <c r="AB383" s="100" t="str">
        <f t="shared" si="128"/>
        <v/>
      </c>
      <c r="AC383" s="106" t="str">
        <f t="shared" si="129"/>
        <v/>
      </c>
    </row>
    <row r="384" spans="2:29" x14ac:dyDescent="0.2">
      <c r="B384" s="26"/>
      <c r="C384" s="101">
        <f t="shared" si="130"/>
        <v>0</v>
      </c>
      <c r="D384" s="105"/>
      <c r="E384" s="35"/>
      <c r="F384" s="32" t="str">
        <f t="shared" si="131"/>
        <v>N</v>
      </c>
      <c r="G384" s="32" t="str">
        <f t="shared" si="132"/>
        <v>N</v>
      </c>
      <c r="H384" s="32" t="str">
        <f t="shared" si="140"/>
        <v/>
      </c>
      <c r="I384" s="32" t="str">
        <f t="shared" si="120"/>
        <v/>
      </c>
      <c r="J384" s="32" t="str">
        <f t="shared" si="121"/>
        <v/>
      </c>
      <c r="K384" s="32" t="str">
        <f t="shared" si="133"/>
        <v/>
      </c>
      <c r="L384" s="32" t="str">
        <f t="shared" si="134"/>
        <v/>
      </c>
      <c r="M384" s="32" t="str">
        <f t="shared" si="122"/>
        <v/>
      </c>
      <c r="N384" s="32" t="str">
        <f t="shared" si="123"/>
        <v/>
      </c>
      <c r="O384" s="35" t="s">
        <v>51</v>
      </c>
      <c r="P384" s="32"/>
      <c r="Q384" s="32"/>
      <c r="R384" s="100" t="str">
        <f t="shared" si="135"/>
        <v/>
      </c>
      <c r="S384" s="100" t="str">
        <f t="shared" si="136"/>
        <v/>
      </c>
      <c r="T384" s="100" t="str">
        <f t="shared" si="137"/>
        <v/>
      </c>
      <c r="U384" s="100" t="str">
        <f t="shared" si="138"/>
        <v/>
      </c>
      <c r="V384" s="100" t="str">
        <f t="shared" si="124"/>
        <v/>
      </c>
      <c r="W384" s="100" t="str">
        <f t="shared" si="139"/>
        <v/>
      </c>
      <c r="X384" s="100" t="str">
        <f t="shared" si="125"/>
        <v/>
      </c>
      <c r="Y384" s="100" t="str">
        <f t="shared" si="126"/>
        <v/>
      </c>
      <c r="Z384" s="100" t="str">
        <f>IF(LEN(P384)&gt;0, DATA_ANALYSIS!E$20*P384+DATA_ANALYSIS!R$20, "")</f>
        <v/>
      </c>
      <c r="AA384" s="100" t="str">
        <f t="shared" si="127"/>
        <v/>
      </c>
      <c r="AB384" s="100" t="str">
        <f t="shared" si="128"/>
        <v/>
      </c>
      <c r="AC384" s="106" t="str">
        <f t="shared" si="129"/>
        <v/>
      </c>
    </row>
    <row r="385" spans="2:29" x14ac:dyDescent="0.2">
      <c r="B385" s="26"/>
      <c r="C385" s="101">
        <f t="shared" si="130"/>
        <v>0</v>
      </c>
      <c r="D385" s="105"/>
      <c r="E385" s="35"/>
      <c r="F385" s="32" t="str">
        <f t="shared" si="131"/>
        <v>N</v>
      </c>
      <c r="G385" s="32" t="str">
        <f t="shared" si="132"/>
        <v>N</v>
      </c>
      <c r="H385" s="32" t="str">
        <f t="shared" si="140"/>
        <v/>
      </c>
      <c r="I385" s="32" t="str">
        <f t="shared" si="120"/>
        <v/>
      </c>
      <c r="J385" s="32" t="str">
        <f t="shared" si="121"/>
        <v/>
      </c>
      <c r="K385" s="32" t="str">
        <f t="shared" si="133"/>
        <v/>
      </c>
      <c r="L385" s="32" t="str">
        <f t="shared" si="134"/>
        <v/>
      </c>
      <c r="M385" s="32" t="str">
        <f t="shared" si="122"/>
        <v/>
      </c>
      <c r="N385" s="32" t="str">
        <f t="shared" si="123"/>
        <v/>
      </c>
      <c r="O385" s="35" t="s">
        <v>51</v>
      </c>
      <c r="P385" s="32"/>
      <c r="Q385" s="32"/>
      <c r="R385" s="100" t="str">
        <f t="shared" si="135"/>
        <v/>
      </c>
      <c r="S385" s="100" t="str">
        <f t="shared" si="136"/>
        <v/>
      </c>
      <c r="T385" s="100" t="str">
        <f t="shared" si="137"/>
        <v/>
      </c>
      <c r="U385" s="100" t="str">
        <f t="shared" si="138"/>
        <v/>
      </c>
      <c r="V385" s="100" t="str">
        <f t="shared" si="124"/>
        <v/>
      </c>
      <c r="W385" s="100" t="str">
        <f t="shared" si="139"/>
        <v/>
      </c>
      <c r="X385" s="100" t="str">
        <f t="shared" si="125"/>
        <v/>
      </c>
      <c r="Y385" s="100" t="str">
        <f t="shared" si="126"/>
        <v/>
      </c>
      <c r="Z385" s="100" t="str">
        <f>IF(LEN(P385)&gt;0, DATA_ANALYSIS!E$20*P385+DATA_ANALYSIS!R$20, "")</f>
        <v/>
      </c>
      <c r="AA385" s="100" t="str">
        <f t="shared" si="127"/>
        <v/>
      </c>
      <c r="AB385" s="100" t="str">
        <f t="shared" si="128"/>
        <v/>
      </c>
      <c r="AC385" s="106" t="str">
        <f t="shared" si="129"/>
        <v/>
      </c>
    </row>
    <row r="386" spans="2:29" x14ac:dyDescent="0.2">
      <c r="B386" s="26"/>
      <c r="C386" s="101">
        <f t="shared" si="130"/>
        <v>0</v>
      </c>
      <c r="D386" s="105"/>
      <c r="E386" s="35"/>
      <c r="F386" s="32" t="str">
        <f t="shared" si="131"/>
        <v>N</v>
      </c>
      <c r="G386" s="32" t="str">
        <f t="shared" si="132"/>
        <v>N</v>
      </c>
      <c r="H386" s="32" t="str">
        <f t="shared" si="140"/>
        <v/>
      </c>
      <c r="I386" s="32" t="str">
        <f t="shared" si="120"/>
        <v/>
      </c>
      <c r="J386" s="32" t="str">
        <f t="shared" si="121"/>
        <v/>
      </c>
      <c r="K386" s="32" t="str">
        <f t="shared" si="133"/>
        <v/>
      </c>
      <c r="L386" s="32" t="str">
        <f t="shared" si="134"/>
        <v/>
      </c>
      <c r="M386" s="32" t="str">
        <f t="shared" si="122"/>
        <v/>
      </c>
      <c r="N386" s="32" t="str">
        <f t="shared" si="123"/>
        <v/>
      </c>
      <c r="O386" s="35" t="s">
        <v>51</v>
      </c>
      <c r="P386" s="32"/>
      <c r="Q386" s="32"/>
      <c r="R386" s="100" t="str">
        <f t="shared" si="135"/>
        <v/>
      </c>
      <c r="S386" s="100" t="str">
        <f t="shared" si="136"/>
        <v/>
      </c>
      <c r="T386" s="100" t="str">
        <f t="shared" si="137"/>
        <v/>
      </c>
      <c r="U386" s="100" t="str">
        <f t="shared" si="138"/>
        <v/>
      </c>
      <c r="V386" s="100" t="str">
        <f t="shared" si="124"/>
        <v/>
      </c>
      <c r="W386" s="100" t="str">
        <f t="shared" si="139"/>
        <v/>
      </c>
      <c r="X386" s="100" t="str">
        <f t="shared" si="125"/>
        <v/>
      </c>
      <c r="Y386" s="100" t="str">
        <f t="shared" si="126"/>
        <v/>
      </c>
      <c r="Z386" s="100" t="str">
        <f>IF(LEN(P386)&gt;0, DATA_ANALYSIS!E$20*P386+DATA_ANALYSIS!R$20, "")</f>
        <v/>
      </c>
      <c r="AA386" s="100" t="str">
        <f t="shared" si="127"/>
        <v/>
      </c>
      <c r="AB386" s="100" t="str">
        <f t="shared" si="128"/>
        <v/>
      </c>
      <c r="AC386" s="106" t="str">
        <f t="shared" si="129"/>
        <v/>
      </c>
    </row>
    <row r="387" spans="2:29" x14ac:dyDescent="0.2">
      <c r="B387" s="26"/>
      <c r="C387" s="101">
        <f t="shared" si="130"/>
        <v>0</v>
      </c>
      <c r="D387" s="105"/>
      <c r="E387" s="35"/>
      <c r="F387" s="32" t="str">
        <f t="shared" si="131"/>
        <v>N</v>
      </c>
      <c r="G387" s="32" t="str">
        <f t="shared" si="132"/>
        <v>N</v>
      </c>
      <c r="H387" s="32" t="str">
        <f t="shared" si="140"/>
        <v/>
      </c>
      <c r="I387" s="32" t="str">
        <f t="shared" si="120"/>
        <v/>
      </c>
      <c r="J387" s="32" t="str">
        <f t="shared" si="121"/>
        <v/>
      </c>
      <c r="K387" s="32" t="str">
        <f t="shared" si="133"/>
        <v/>
      </c>
      <c r="L387" s="32" t="str">
        <f t="shared" si="134"/>
        <v/>
      </c>
      <c r="M387" s="32" t="str">
        <f t="shared" si="122"/>
        <v/>
      </c>
      <c r="N387" s="32" t="str">
        <f t="shared" si="123"/>
        <v/>
      </c>
      <c r="O387" s="35" t="s">
        <v>51</v>
      </c>
      <c r="P387" s="32"/>
      <c r="Q387" s="32"/>
      <c r="R387" s="100" t="str">
        <f t="shared" si="135"/>
        <v/>
      </c>
      <c r="S387" s="100" t="str">
        <f t="shared" si="136"/>
        <v/>
      </c>
      <c r="T387" s="100" t="str">
        <f t="shared" si="137"/>
        <v/>
      </c>
      <c r="U387" s="100" t="str">
        <f t="shared" si="138"/>
        <v/>
      </c>
      <c r="V387" s="100" t="str">
        <f t="shared" si="124"/>
        <v/>
      </c>
      <c r="W387" s="100" t="str">
        <f t="shared" si="139"/>
        <v/>
      </c>
      <c r="X387" s="100" t="str">
        <f t="shared" si="125"/>
        <v/>
      </c>
      <c r="Y387" s="100" t="str">
        <f t="shared" si="126"/>
        <v/>
      </c>
      <c r="Z387" s="100" t="str">
        <f>IF(LEN(P387)&gt;0, DATA_ANALYSIS!E$20*P387+DATA_ANALYSIS!R$20, "")</f>
        <v/>
      </c>
      <c r="AA387" s="100" t="str">
        <f t="shared" si="127"/>
        <v/>
      </c>
      <c r="AB387" s="100" t="str">
        <f t="shared" si="128"/>
        <v/>
      </c>
      <c r="AC387" s="106" t="str">
        <f t="shared" si="129"/>
        <v/>
      </c>
    </row>
    <row r="388" spans="2:29" x14ac:dyDescent="0.2">
      <c r="B388" s="26"/>
      <c r="C388" s="101">
        <f t="shared" si="130"/>
        <v>0</v>
      </c>
      <c r="D388" s="105"/>
      <c r="E388" s="35"/>
      <c r="F388" s="32" t="str">
        <f t="shared" si="131"/>
        <v>N</v>
      </c>
      <c r="G388" s="32" t="str">
        <f t="shared" si="132"/>
        <v>N</v>
      </c>
      <c r="H388" s="32" t="str">
        <f t="shared" si="140"/>
        <v/>
      </c>
      <c r="I388" s="32" t="str">
        <f t="shared" si="120"/>
        <v/>
      </c>
      <c r="J388" s="32" t="str">
        <f t="shared" si="121"/>
        <v/>
      </c>
      <c r="K388" s="32" t="str">
        <f t="shared" si="133"/>
        <v/>
      </c>
      <c r="L388" s="32" t="str">
        <f t="shared" si="134"/>
        <v/>
      </c>
      <c r="M388" s="32" t="str">
        <f t="shared" si="122"/>
        <v/>
      </c>
      <c r="N388" s="32" t="str">
        <f t="shared" si="123"/>
        <v/>
      </c>
      <c r="O388" s="35" t="s">
        <v>51</v>
      </c>
      <c r="P388" s="32"/>
      <c r="Q388" s="32"/>
      <c r="R388" s="100" t="str">
        <f t="shared" si="135"/>
        <v/>
      </c>
      <c r="S388" s="100" t="str">
        <f t="shared" si="136"/>
        <v/>
      </c>
      <c r="T388" s="100" t="str">
        <f t="shared" si="137"/>
        <v/>
      </c>
      <c r="U388" s="100" t="str">
        <f t="shared" si="138"/>
        <v/>
      </c>
      <c r="V388" s="100" t="str">
        <f t="shared" si="124"/>
        <v/>
      </c>
      <c r="W388" s="100" t="str">
        <f t="shared" si="139"/>
        <v/>
      </c>
      <c r="X388" s="100" t="str">
        <f t="shared" si="125"/>
        <v/>
      </c>
      <c r="Y388" s="100" t="str">
        <f t="shared" si="126"/>
        <v/>
      </c>
      <c r="Z388" s="100" t="str">
        <f>IF(LEN(P388)&gt;0, DATA_ANALYSIS!E$20*P388+DATA_ANALYSIS!R$20, "")</f>
        <v/>
      </c>
      <c r="AA388" s="100" t="str">
        <f t="shared" si="127"/>
        <v/>
      </c>
      <c r="AB388" s="100" t="str">
        <f t="shared" si="128"/>
        <v/>
      </c>
      <c r="AC388" s="106" t="str">
        <f t="shared" si="129"/>
        <v/>
      </c>
    </row>
    <row r="389" spans="2:29" x14ac:dyDescent="0.2">
      <c r="B389" s="26"/>
      <c r="C389" s="101">
        <f t="shared" si="130"/>
        <v>0</v>
      </c>
      <c r="D389" s="105"/>
      <c r="E389" s="35"/>
      <c r="F389" s="32" t="str">
        <f t="shared" si="131"/>
        <v>N</v>
      </c>
      <c r="G389" s="32" t="str">
        <f t="shared" si="132"/>
        <v>N</v>
      </c>
      <c r="H389" s="32" t="str">
        <f t="shared" si="140"/>
        <v/>
      </c>
      <c r="I389" s="32" t="str">
        <f t="shared" si="120"/>
        <v/>
      </c>
      <c r="J389" s="32" t="str">
        <f t="shared" si="121"/>
        <v/>
      </c>
      <c r="K389" s="32" t="str">
        <f t="shared" si="133"/>
        <v/>
      </c>
      <c r="L389" s="32" t="str">
        <f t="shared" si="134"/>
        <v/>
      </c>
      <c r="M389" s="32" t="str">
        <f t="shared" si="122"/>
        <v/>
      </c>
      <c r="N389" s="32" t="str">
        <f t="shared" si="123"/>
        <v/>
      </c>
      <c r="O389" s="35" t="s">
        <v>51</v>
      </c>
      <c r="P389" s="32"/>
      <c r="Q389" s="32"/>
      <c r="R389" s="100" t="str">
        <f t="shared" si="135"/>
        <v/>
      </c>
      <c r="S389" s="100" t="str">
        <f t="shared" si="136"/>
        <v/>
      </c>
      <c r="T389" s="100" t="str">
        <f t="shared" si="137"/>
        <v/>
      </c>
      <c r="U389" s="100" t="str">
        <f t="shared" si="138"/>
        <v/>
      </c>
      <c r="V389" s="100" t="str">
        <f t="shared" si="124"/>
        <v/>
      </c>
      <c r="W389" s="100" t="str">
        <f t="shared" si="139"/>
        <v/>
      </c>
      <c r="X389" s="100" t="str">
        <f t="shared" si="125"/>
        <v/>
      </c>
      <c r="Y389" s="100" t="str">
        <f t="shared" si="126"/>
        <v/>
      </c>
      <c r="Z389" s="100" t="str">
        <f>IF(LEN(P389)&gt;0, DATA_ANALYSIS!E$20*P389+DATA_ANALYSIS!R$20, "")</f>
        <v/>
      </c>
      <c r="AA389" s="100" t="str">
        <f t="shared" si="127"/>
        <v/>
      </c>
      <c r="AB389" s="100" t="str">
        <f t="shared" si="128"/>
        <v/>
      </c>
      <c r="AC389" s="106" t="str">
        <f t="shared" si="129"/>
        <v/>
      </c>
    </row>
    <row r="390" spans="2:29" x14ac:dyDescent="0.2">
      <c r="B390" s="26"/>
      <c r="C390" s="101">
        <f t="shared" si="130"/>
        <v>0</v>
      </c>
      <c r="D390" s="105"/>
      <c r="E390" s="35"/>
      <c r="F390" s="32" t="str">
        <f t="shared" si="131"/>
        <v>N</v>
      </c>
      <c r="G390" s="32" t="str">
        <f t="shared" si="132"/>
        <v>N</v>
      </c>
      <c r="H390" s="32" t="str">
        <f t="shared" si="140"/>
        <v/>
      </c>
      <c r="I390" s="32" t="str">
        <f t="shared" si="120"/>
        <v/>
      </c>
      <c r="J390" s="32" t="str">
        <f t="shared" si="121"/>
        <v/>
      </c>
      <c r="K390" s="32" t="str">
        <f t="shared" si="133"/>
        <v/>
      </c>
      <c r="L390" s="32" t="str">
        <f t="shared" si="134"/>
        <v/>
      </c>
      <c r="M390" s="32" t="str">
        <f t="shared" si="122"/>
        <v/>
      </c>
      <c r="N390" s="32" t="str">
        <f t="shared" si="123"/>
        <v/>
      </c>
      <c r="O390" s="35" t="s">
        <v>51</v>
      </c>
      <c r="P390" s="32"/>
      <c r="Q390" s="32"/>
      <c r="R390" s="100" t="str">
        <f t="shared" si="135"/>
        <v/>
      </c>
      <c r="S390" s="100" t="str">
        <f t="shared" si="136"/>
        <v/>
      </c>
      <c r="T390" s="100" t="str">
        <f t="shared" si="137"/>
        <v/>
      </c>
      <c r="U390" s="100" t="str">
        <f t="shared" si="138"/>
        <v/>
      </c>
      <c r="V390" s="100" t="str">
        <f t="shared" si="124"/>
        <v/>
      </c>
      <c r="W390" s="100" t="str">
        <f t="shared" si="139"/>
        <v/>
      </c>
      <c r="X390" s="100" t="str">
        <f t="shared" si="125"/>
        <v/>
      </c>
      <c r="Y390" s="100" t="str">
        <f t="shared" si="126"/>
        <v/>
      </c>
      <c r="Z390" s="100" t="str">
        <f>IF(LEN(P390)&gt;0, DATA_ANALYSIS!E$20*P390+DATA_ANALYSIS!R$20, "")</f>
        <v/>
      </c>
      <c r="AA390" s="100" t="str">
        <f t="shared" si="127"/>
        <v/>
      </c>
      <c r="AB390" s="100" t="str">
        <f t="shared" si="128"/>
        <v/>
      </c>
      <c r="AC390" s="106" t="str">
        <f t="shared" si="129"/>
        <v/>
      </c>
    </row>
    <row r="391" spans="2:29" x14ac:dyDescent="0.2">
      <c r="B391" s="26"/>
      <c r="C391" s="101">
        <f t="shared" si="130"/>
        <v>0</v>
      </c>
      <c r="D391" s="105"/>
      <c r="E391" s="35"/>
      <c r="F391" s="32" t="str">
        <f t="shared" si="131"/>
        <v>N</v>
      </c>
      <c r="G391" s="32" t="str">
        <f t="shared" si="132"/>
        <v>N</v>
      </c>
      <c r="H391" s="32" t="str">
        <f t="shared" si="140"/>
        <v/>
      </c>
      <c r="I391" s="32" t="str">
        <f t="shared" si="120"/>
        <v/>
      </c>
      <c r="J391" s="32" t="str">
        <f t="shared" si="121"/>
        <v/>
      </c>
      <c r="K391" s="32" t="str">
        <f t="shared" si="133"/>
        <v/>
      </c>
      <c r="L391" s="32" t="str">
        <f t="shared" si="134"/>
        <v/>
      </c>
      <c r="M391" s="32" t="str">
        <f t="shared" si="122"/>
        <v/>
      </c>
      <c r="N391" s="32" t="str">
        <f t="shared" si="123"/>
        <v/>
      </c>
      <c r="O391" s="35" t="s">
        <v>51</v>
      </c>
      <c r="P391" s="32"/>
      <c r="Q391" s="32"/>
      <c r="R391" s="100" t="str">
        <f t="shared" si="135"/>
        <v/>
      </c>
      <c r="S391" s="100" t="str">
        <f t="shared" si="136"/>
        <v/>
      </c>
      <c r="T391" s="100" t="str">
        <f t="shared" si="137"/>
        <v/>
      </c>
      <c r="U391" s="100" t="str">
        <f t="shared" si="138"/>
        <v/>
      </c>
      <c r="V391" s="100" t="str">
        <f t="shared" si="124"/>
        <v/>
      </c>
      <c r="W391" s="100" t="str">
        <f t="shared" si="139"/>
        <v/>
      </c>
      <c r="X391" s="100" t="str">
        <f t="shared" si="125"/>
        <v/>
      </c>
      <c r="Y391" s="100" t="str">
        <f t="shared" si="126"/>
        <v/>
      </c>
      <c r="Z391" s="100" t="str">
        <f>IF(LEN(P391)&gt;0, DATA_ANALYSIS!E$20*P391+DATA_ANALYSIS!R$20, "")</f>
        <v/>
      </c>
      <c r="AA391" s="100" t="str">
        <f t="shared" si="127"/>
        <v/>
      </c>
      <c r="AB391" s="100" t="str">
        <f t="shared" si="128"/>
        <v/>
      </c>
      <c r="AC391" s="106" t="str">
        <f t="shared" si="129"/>
        <v/>
      </c>
    </row>
    <row r="392" spans="2:29" x14ac:dyDescent="0.2">
      <c r="B392" s="26"/>
      <c r="C392" s="101">
        <f t="shared" si="130"/>
        <v>0</v>
      </c>
      <c r="D392" s="105"/>
      <c r="E392" s="35"/>
      <c r="F392" s="32" t="str">
        <f t="shared" si="131"/>
        <v>N</v>
      </c>
      <c r="G392" s="32" t="str">
        <f t="shared" si="132"/>
        <v>N</v>
      </c>
      <c r="H392" s="32" t="str">
        <f t="shared" si="140"/>
        <v/>
      </c>
      <c r="I392" s="32" t="str">
        <f t="shared" si="120"/>
        <v/>
      </c>
      <c r="J392" s="32" t="str">
        <f t="shared" si="121"/>
        <v/>
      </c>
      <c r="K392" s="32" t="str">
        <f t="shared" si="133"/>
        <v/>
      </c>
      <c r="L392" s="32" t="str">
        <f t="shared" si="134"/>
        <v/>
      </c>
      <c r="M392" s="32" t="str">
        <f t="shared" si="122"/>
        <v/>
      </c>
      <c r="N392" s="32" t="str">
        <f t="shared" si="123"/>
        <v/>
      </c>
      <c r="O392" s="35" t="s">
        <v>51</v>
      </c>
      <c r="P392" s="32"/>
      <c r="Q392" s="32"/>
      <c r="R392" s="100" t="str">
        <f t="shared" si="135"/>
        <v/>
      </c>
      <c r="S392" s="100" t="str">
        <f t="shared" si="136"/>
        <v/>
      </c>
      <c r="T392" s="100" t="str">
        <f t="shared" si="137"/>
        <v/>
      </c>
      <c r="U392" s="100" t="str">
        <f t="shared" si="138"/>
        <v/>
      </c>
      <c r="V392" s="100" t="str">
        <f t="shared" si="124"/>
        <v/>
      </c>
      <c r="W392" s="100" t="str">
        <f t="shared" si="139"/>
        <v/>
      </c>
      <c r="X392" s="100" t="str">
        <f t="shared" si="125"/>
        <v/>
      </c>
      <c r="Y392" s="100" t="str">
        <f t="shared" si="126"/>
        <v/>
      </c>
      <c r="Z392" s="100" t="str">
        <f>IF(LEN(P392)&gt;0, DATA_ANALYSIS!E$20*P392+DATA_ANALYSIS!R$20, "")</f>
        <v/>
      </c>
      <c r="AA392" s="100" t="str">
        <f t="shared" si="127"/>
        <v/>
      </c>
      <c r="AB392" s="100" t="str">
        <f t="shared" si="128"/>
        <v/>
      </c>
      <c r="AC392" s="106" t="str">
        <f t="shared" si="129"/>
        <v/>
      </c>
    </row>
    <row r="393" spans="2:29" x14ac:dyDescent="0.2">
      <c r="B393" s="26"/>
      <c r="C393" s="101">
        <f t="shared" si="130"/>
        <v>0</v>
      </c>
      <c r="D393" s="105"/>
      <c r="E393" s="35"/>
      <c r="F393" s="32" t="str">
        <f t="shared" si="131"/>
        <v>N</v>
      </c>
      <c r="G393" s="32" t="str">
        <f t="shared" si="132"/>
        <v>N</v>
      </c>
      <c r="H393" s="32" t="str">
        <f t="shared" si="140"/>
        <v/>
      </c>
      <c r="I393" s="32" t="str">
        <f t="shared" si="120"/>
        <v/>
      </c>
      <c r="J393" s="32" t="str">
        <f t="shared" si="121"/>
        <v/>
      </c>
      <c r="K393" s="32" t="str">
        <f t="shared" si="133"/>
        <v/>
      </c>
      <c r="L393" s="32" t="str">
        <f t="shared" si="134"/>
        <v/>
      </c>
      <c r="M393" s="32" t="str">
        <f t="shared" si="122"/>
        <v/>
      </c>
      <c r="N393" s="32" t="str">
        <f t="shared" si="123"/>
        <v/>
      </c>
      <c r="O393" s="35" t="s">
        <v>51</v>
      </c>
      <c r="P393" s="32"/>
      <c r="Q393" s="32"/>
      <c r="R393" s="100" t="str">
        <f t="shared" si="135"/>
        <v/>
      </c>
      <c r="S393" s="100" t="str">
        <f t="shared" si="136"/>
        <v/>
      </c>
      <c r="T393" s="100" t="str">
        <f t="shared" si="137"/>
        <v/>
      </c>
      <c r="U393" s="100" t="str">
        <f t="shared" si="138"/>
        <v/>
      </c>
      <c r="V393" s="100" t="str">
        <f t="shared" si="124"/>
        <v/>
      </c>
      <c r="W393" s="100" t="str">
        <f t="shared" si="139"/>
        <v/>
      </c>
      <c r="X393" s="100" t="str">
        <f t="shared" si="125"/>
        <v/>
      </c>
      <c r="Y393" s="100" t="str">
        <f t="shared" si="126"/>
        <v/>
      </c>
      <c r="Z393" s="100" t="str">
        <f>IF(LEN(P393)&gt;0, DATA_ANALYSIS!E$20*P393+DATA_ANALYSIS!R$20, "")</f>
        <v/>
      </c>
      <c r="AA393" s="100" t="str">
        <f t="shared" si="127"/>
        <v/>
      </c>
      <c r="AB393" s="100" t="str">
        <f t="shared" si="128"/>
        <v/>
      </c>
      <c r="AC393" s="106" t="str">
        <f t="shared" si="129"/>
        <v/>
      </c>
    </row>
    <row r="394" spans="2:29" x14ac:dyDescent="0.2">
      <c r="B394" s="26"/>
      <c r="C394" s="101">
        <f t="shared" si="130"/>
        <v>0</v>
      </c>
      <c r="D394" s="105"/>
      <c r="E394" s="35"/>
      <c r="F394" s="32" t="str">
        <f t="shared" si="131"/>
        <v>N</v>
      </c>
      <c r="G394" s="32" t="str">
        <f t="shared" si="132"/>
        <v>N</v>
      </c>
      <c r="H394" s="32" t="str">
        <f t="shared" si="140"/>
        <v/>
      </c>
      <c r="I394" s="32" t="str">
        <f t="shared" si="120"/>
        <v/>
      </c>
      <c r="J394" s="32" t="str">
        <f t="shared" si="121"/>
        <v/>
      </c>
      <c r="K394" s="32" t="str">
        <f t="shared" si="133"/>
        <v/>
      </c>
      <c r="L394" s="32" t="str">
        <f t="shared" si="134"/>
        <v/>
      </c>
      <c r="M394" s="32" t="str">
        <f t="shared" si="122"/>
        <v/>
      </c>
      <c r="N394" s="32" t="str">
        <f t="shared" si="123"/>
        <v/>
      </c>
      <c r="O394" s="35" t="s">
        <v>51</v>
      </c>
      <c r="P394" s="32"/>
      <c r="Q394" s="32"/>
      <c r="R394" s="100" t="str">
        <f t="shared" si="135"/>
        <v/>
      </c>
      <c r="S394" s="100" t="str">
        <f t="shared" si="136"/>
        <v/>
      </c>
      <c r="T394" s="100" t="str">
        <f t="shared" si="137"/>
        <v/>
      </c>
      <c r="U394" s="100" t="str">
        <f t="shared" si="138"/>
        <v/>
      </c>
      <c r="V394" s="100" t="str">
        <f t="shared" si="124"/>
        <v/>
      </c>
      <c r="W394" s="100" t="str">
        <f t="shared" si="139"/>
        <v/>
      </c>
      <c r="X394" s="100" t="str">
        <f t="shared" si="125"/>
        <v/>
      </c>
      <c r="Y394" s="100" t="str">
        <f t="shared" si="126"/>
        <v/>
      </c>
      <c r="Z394" s="100" t="str">
        <f>IF(LEN(P394)&gt;0, DATA_ANALYSIS!E$20*P394+DATA_ANALYSIS!R$20, "")</f>
        <v/>
      </c>
      <c r="AA394" s="100" t="str">
        <f t="shared" si="127"/>
        <v/>
      </c>
      <c r="AB394" s="100" t="str">
        <f t="shared" si="128"/>
        <v/>
      </c>
      <c r="AC394" s="106" t="str">
        <f t="shared" si="129"/>
        <v/>
      </c>
    </row>
    <row r="395" spans="2:29" x14ac:dyDescent="0.2">
      <c r="B395" s="26"/>
      <c r="C395" s="101">
        <f t="shared" si="130"/>
        <v>0</v>
      </c>
      <c r="D395" s="105"/>
      <c r="E395" s="35"/>
      <c r="F395" s="32" t="str">
        <f t="shared" si="131"/>
        <v>N</v>
      </c>
      <c r="G395" s="32" t="str">
        <f t="shared" si="132"/>
        <v>N</v>
      </c>
      <c r="H395" s="32" t="str">
        <f t="shared" si="140"/>
        <v/>
      </c>
      <c r="I395" s="32" t="str">
        <f t="shared" si="120"/>
        <v/>
      </c>
      <c r="J395" s="32" t="str">
        <f t="shared" si="121"/>
        <v/>
      </c>
      <c r="K395" s="32" t="str">
        <f t="shared" si="133"/>
        <v/>
      </c>
      <c r="L395" s="32" t="str">
        <f t="shared" si="134"/>
        <v/>
      </c>
      <c r="M395" s="32" t="str">
        <f t="shared" si="122"/>
        <v/>
      </c>
      <c r="N395" s="32" t="str">
        <f t="shared" si="123"/>
        <v/>
      </c>
      <c r="O395" s="35" t="s">
        <v>51</v>
      </c>
      <c r="P395" s="32"/>
      <c r="Q395" s="32"/>
      <c r="R395" s="100" t="str">
        <f t="shared" si="135"/>
        <v/>
      </c>
      <c r="S395" s="100" t="str">
        <f t="shared" si="136"/>
        <v/>
      </c>
      <c r="T395" s="100" t="str">
        <f t="shared" si="137"/>
        <v/>
      </c>
      <c r="U395" s="100" t="str">
        <f t="shared" si="138"/>
        <v/>
      </c>
      <c r="V395" s="100" t="str">
        <f t="shared" si="124"/>
        <v/>
      </c>
      <c r="W395" s="100" t="str">
        <f t="shared" si="139"/>
        <v/>
      </c>
      <c r="X395" s="100" t="str">
        <f t="shared" si="125"/>
        <v/>
      </c>
      <c r="Y395" s="100" t="str">
        <f t="shared" si="126"/>
        <v/>
      </c>
      <c r="Z395" s="100" t="str">
        <f>IF(LEN(P395)&gt;0, DATA_ANALYSIS!E$20*P395+DATA_ANALYSIS!R$20, "")</f>
        <v/>
      </c>
      <c r="AA395" s="100" t="str">
        <f t="shared" si="127"/>
        <v/>
      </c>
      <c r="AB395" s="100" t="str">
        <f t="shared" si="128"/>
        <v/>
      </c>
      <c r="AC395" s="106" t="str">
        <f t="shared" si="129"/>
        <v/>
      </c>
    </row>
    <row r="396" spans="2:29" x14ac:dyDescent="0.2">
      <c r="B396" s="26"/>
      <c r="C396" s="101">
        <f t="shared" si="130"/>
        <v>0</v>
      </c>
      <c r="D396" s="105"/>
      <c r="E396" s="35"/>
      <c r="F396" s="32" t="str">
        <f t="shared" si="131"/>
        <v>N</v>
      </c>
      <c r="G396" s="32" t="str">
        <f t="shared" si="132"/>
        <v>N</v>
      </c>
      <c r="H396" s="32" t="str">
        <f t="shared" si="140"/>
        <v/>
      </c>
      <c r="I396" s="32" t="str">
        <f t="shared" si="120"/>
        <v/>
      </c>
      <c r="J396" s="32" t="str">
        <f t="shared" si="121"/>
        <v/>
      </c>
      <c r="K396" s="32" t="str">
        <f t="shared" si="133"/>
        <v/>
      </c>
      <c r="L396" s="32" t="str">
        <f t="shared" si="134"/>
        <v/>
      </c>
      <c r="M396" s="32" t="str">
        <f t="shared" si="122"/>
        <v/>
      </c>
      <c r="N396" s="32" t="str">
        <f t="shared" si="123"/>
        <v/>
      </c>
      <c r="O396" s="35" t="s">
        <v>51</v>
      </c>
      <c r="P396" s="32"/>
      <c r="Q396" s="32"/>
      <c r="R396" s="100" t="str">
        <f t="shared" si="135"/>
        <v/>
      </c>
      <c r="S396" s="100" t="str">
        <f t="shared" si="136"/>
        <v/>
      </c>
      <c r="T396" s="100" t="str">
        <f t="shared" si="137"/>
        <v/>
      </c>
      <c r="U396" s="100" t="str">
        <f t="shared" si="138"/>
        <v/>
      </c>
      <c r="V396" s="100" t="str">
        <f t="shared" si="124"/>
        <v/>
      </c>
      <c r="W396" s="100" t="str">
        <f t="shared" si="139"/>
        <v/>
      </c>
      <c r="X396" s="100" t="str">
        <f t="shared" si="125"/>
        <v/>
      </c>
      <c r="Y396" s="100" t="str">
        <f t="shared" si="126"/>
        <v/>
      </c>
      <c r="Z396" s="100" t="str">
        <f>IF(LEN(P396)&gt;0, DATA_ANALYSIS!E$20*P396+DATA_ANALYSIS!R$20, "")</f>
        <v/>
      </c>
      <c r="AA396" s="100" t="str">
        <f t="shared" si="127"/>
        <v/>
      </c>
      <c r="AB396" s="100" t="str">
        <f t="shared" si="128"/>
        <v/>
      </c>
      <c r="AC396" s="106" t="str">
        <f t="shared" si="129"/>
        <v/>
      </c>
    </row>
    <row r="397" spans="2:29" x14ac:dyDescent="0.2">
      <c r="B397" s="26"/>
      <c r="C397" s="101">
        <f t="shared" si="130"/>
        <v>0</v>
      </c>
      <c r="D397" s="105"/>
      <c r="E397" s="35"/>
      <c r="F397" s="32" t="str">
        <f t="shared" si="131"/>
        <v>N</v>
      </c>
      <c r="G397" s="32" t="str">
        <f t="shared" si="132"/>
        <v>N</v>
      </c>
      <c r="H397" s="32" t="str">
        <f t="shared" si="140"/>
        <v/>
      </c>
      <c r="I397" s="32" t="str">
        <f t="shared" si="120"/>
        <v/>
      </c>
      <c r="J397" s="32" t="str">
        <f t="shared" si="121"/>
        <v/>
      </c>
      <c r="K397" s="32" t="str">
        <f t="shared" si="133"/>
        <v/>
      </c>
      <c r="L397" s="32" t="str">
        <f t="shared" si="134"/>
        <v/>
      </c>
      <c r="M397" s="32" t="str">
        <f t="shared" si="122"/>
        <v/>
      </c>
      <c r="N397" s="32" t="str">
        <f t="shared" si="123"/>
        <v/>
      </c>
      <c r="O397" s="35" t="s">
        <v>51</v>
      </c>
      <c r="P397" s="32"/>
      <c r="Q397" s="32"/>
      <c r="R397" s="100" t="str">
        <f t="shared" si="135"/>
        <v/>
      </c>
      <c r="S397" s="100" t="str">
        <f t="shared" si="136"/>
        <v/>
      </c>
      <c r="T397" s="100" t="str">
        <f t="shared" si="137"/>
        <v/>
      </c>
      <c r="U397" s="100" t="str">
        <f t="shared" si="138"/>
        <v/>
      </c>
      <c r="V397" s="100" t="str">
        <f t="shared" si="124"/>
        <v/>
      </c>
      <c r="W397" s="100" t="str">
        <f t="shared" si="139"/>
        <v/>
      </c>
      <c r="X397" s="100" t="str">
        <f t="shared" si="125"/>
        <v/>
      </c>
      <c r="Y397" s="100" t="str">
        <f t="shared" si="126"/>
        <v/>
      </c>
      <c r="Z397" s="100" t="str">
        <f>IF(LEN(P397)&gt;0, DATA_ANALYSIS!E$20*P397+DATA_ANALYSIS!R$20, "")</f>
        <v/>
      </c>
      <c r="AA397" s="100" t="str">
        <f t="shared" si="127"/>
        <v/>
      </c>
      <c r="AB397" s="100" t="str">
        <f t="shared" si="128"/>
        <v/>
      </c>
      <c r="AC397" s="106" t="str">
        <f t="shared" si="129"/>
        <v/>
      </c>
    </row>
    <row r="398" spans="2:29" x14ac:dyDescent="0.2">
      <c r="B398" s="26"/>
      <c r="C398" s="101">
        <f t="shared" si="130"/>
        <v>0</v>
      </c>
      <c r="D398" s="105"/>
      <c r="E398" s="35"/>
      <c r="F398" s="32" t="str">
        <f t="shared" si="131"/>
        <v>N</v>
      </c>
      <c r="G398" s="32" t="str">
        <f t="shared" si="132"/>
        <v>N</v>
      </c>
      <c r="H398" s="32" t="str">
        <f t="shared" si="140"/>
        <v/>
      </c>
      <c r="I398" s="32" t="str">
        <f t="shared" si="120"/>
        <v/>
      </c>
      <c r="J398" s="32" t="str">
        <f t="shared" si="121"/>
        <v/>
      </c>
      <c r="K398" s="32" t="str">
        <f t="shared" si="133"/>
        <v/>
      </c>
      <c r="L398" s="32" t="str">
        <f t="shared" si="134"/>
        <v/>
      </c>
      <c r="M398" s="32" t="str">
        <f t="shared" si="122"/>
        <v/>
      </c>
      <c r="N398" s="32" t="str">
        <f t="shared" si="123"/>
        <v/>
      </c>
      <c r="O398" s="35" t="s">
        <v>51</v>
      </c>
      <c r="P398" s="32"/>
      <c r="Q398" s="32"/>
      <c r="R398" s="100" t="str">
        <f t="shared" si="135"/>
        <v/>
      </c>
      <c r="S398" s="100" t="str">
        <f t="shared" si="136"/>
        <v/>
      </c>
      <c r="T398" s="100" t="str">
        <f t="shared" si="137"/>
        <v/>
      </c>
      <c r="U398" s="100" t="str">
        <f t="shared" si="138"/>
        <v/>
      </c>
      <c r="V398" s="100" t="str">
        <f t="shared" si="124"/>
        <v/>
      </c>
      <c r="W398" s="100" t="str">
        <f t="shared" si="139"/>
        <v/>
      </c>
      <c r="X398" s="100" t="str">
        <f t="shared" si="125"/>
        <v/>
      </c>
      <c r="Y398" s="100" t="str">
        <f t="shared" si="126"/>
        <v/>
      </c>
      <c r="Z398" s="100" t="str">
        <f>IF(LEN(P398)&gt;0, DATA_ANALYSIS!E$20*P398+DATA_ANALYSIS!R$20, "")</f>
        <v/>
      </c>
      <c r="AA398" s="100" t="str">
        <f t="shared" si="127"/>
        <v/>
      </c>
      <c r="AB398" s="100" t="str">
        <f t="shared" si="128"/>
        <v/>
      </c>
      <c r="AC398" s="106" t="str">
        <f t="shared" si="129"/>
        <v/>
      </c>
    </row>
    <row r="399" spans="2:29" x14ac:dyDescent="0.2">
      <c r="B399" s="26"/>
      <c r="C399" s="101">
        <f t="shared" si="130"/>
        <v>0</v>
      </c>
      <c r="D399" s="105"/>
      <c r="E399" s="35"/>
      <c r="F399" s="32" t="str">
        <f t="shared" si="131"/>
        <v>N</v>
      </c>
      <c r="G399" s="32" t="str">
        <f t="shared" si="132"/>
        <v>N</v>
      </c>
      <c r="H399" s="32" t="str">
        <f t="shared" si="140"/>
        <v/>
      </c>
      <c r="I399" s="32" t="str">
        <f t="shared" si="120"/>
        <v/>
      </c>
      <c r="J399" s="32" t="str">
        <f t="shared" si="121"/>
        <v/>
      </c>
      <c r="K399" s="32" t="str">
        <f t="shared" si="133"/>
        <v/>
      </c>
      <c r="L399" s="32" t="str">
        <f t="shared" si="134"/>
        <v/>
      </c>
      <c r="M399" s="32" t="str">
        <f t="shared" si="122"/>
        <v/>
      </c>
      <c r="N399" s="32" t="str">
        <f t="shared" si="123"/>
        <v/>
      </c>
      <c r="O399" s="35" t="s">
        <v>51</v>
      </c>
      <c r="P399" s="32"/>
      <c r="Q399" s="32"/>
      <c r="R399" s="100" t="str">
        <f t="shared" si="135"/>
        <v/>
      </c>
      <c r="S399" s="100" t="str">
        <f t="shared" si="136"/>
        <v/>
      </c>
      <c r="T399" s="100" t="str">
        <f t="shared" si="137"/>
        <v/>
      </c>
      <c r="U399" s="100" t="str">
        <f t="shared" si="138"/>
        <v/>
      </c>
      <c r="V399" s="100" t="str">
        <f t="shared" si="124"/>
        <v/>
      </c>
      <c r="W399" s="100" t="str">
        <f t="shared" si="139"/>
        <v/>
      </c>
      <c r="X399" s="100" t="str">
        <f t="shared" si="125"/>
        <v/>
      </c>
      <c r="Y399" s="100" t="str">
        <f t="shared" si="126"/>
        <v/>
      </c>
      <c r="Z399" s="100" t="str">
        <f>IF(LEN(P399)&gt;0, DATA_ANALYSIS!E$20*P399+DATA_ANALYSIS!R$20, "")</f>
        <v/>
      </c>
      <c r="AA399" s="100" t="str">
        <f t="shared" si="127"/>
        <v/>
      </c>
      <c r="AB399" s="100" t="str">
        <f t="shared" si="128"/>
        <v/>
      </c>
      <c r="AC399" s="106" t="str">
        <f t="shared" si="129"/>
        <v/>
      </c>
    </row>
    <row r="400" spans="2:29" x14ac:dyDescent="0.2">
      <c r="B400" s="26"/>
      <c r="C400" s="101">
        <f t="shared" si="130"/>
        <v>0</v>
      </c>
      <c r="D400" s="105"/>
      <c r="E400" s="35"/>
      <c r="F400" s="32" t="str">
        <f t="shared" si="131"/>
        <v>N</v>
      </c>
      <c r="G400" s="32" t="str">
        <f t="shared" si="132"/>
        <v>N</v>
      </c>
      <c r="H400" s="32" t="str">
        <f t="shared" si="140"/>
        <v/>
      </c>
      <c r="I400" s="32" t="str">
        <f t="shared" si="120"/>
        <v/>
      </c>
      <c r="J400" s="32" t="str">
        <f t="shared" si="121"/>
        <v/>
      </c>
      <c r="K400" s="32" t="str">
        <f t="shared" si="133"/>
        <v/>
      </c>
      <c r="L400" s="32" t="str">
        <f t="shared" si="134"/>
        <v/>
      </c>
      <c r="M400" s="32" t="str">
        <f t="shared" si="122"/>
        <v/>
      </c>
      <c r="N400" s="32" t="str">
        <f t="shared" si="123"/>
        <v/>
      </c>
      <c r="O400" s="35" t="s">
        <v>51</v>
      </c>
      <c r="P400" s="32"/>
      <c r="Q400" s="32"/>
      <c r="R400" s="100" t="str">
        <f t="shared" si="135"/>
        <v/>
      </c>
      <c r="S400" s="100" t="str">
        <f t="shared" si="136"/>
        <v/>
      </c>
      <c r="T400" s="100" t="str">
        <f t="shared" si="137"/>
        <v/>
      </c>
      <c r="U400" s="100" t="str">
        <f t="shared" si="138"/>
        <v/>
      </c>
      <c r="V400" s="100" t="str">
        <f t="shared" si="124"/>
        <v/>
      </c>
      <c r="W400" s="100" t="str">
        <f t="shared" si="139"/>
        <v/>
      </c>
      <c r="X400" s="100" t="str">
        <f t="shared" si="125"/>
        <v/>
      </c>
      <c r="Y400" s="100" t="str">
        <f t="shared" si="126"/>
        <v/>
      </c>
      <c r="Z400" s="100" t="str">
        <f>IF(LEN(P400)&gt;0, DATA_ANALYSIS!E$20*P400+DATA_ANALYSIS!R$20, "")</f>
        <v/>
      </c>
      <c r="AA400" s="100" t="str">
        <f t="shared" si="127"/>
        <v/>
      </c>
      <c r="AB400" s="100" t="str">
        <f t="shared" si="128"/>
        <v/>
      </c>
      <c r="AC400" s="106" t="str">
        <f t="shared" si="129"/>
        <v/>
      </c>
    </row>
    <row r="401" spans="2:29" x14ac:dyDescent="0.2">
      <c r="B401" s="26"/>
      <c r="C401" s="101">
        <f t="shared" si="130"/>
        <v>0</v>
      </c>
      <c r="D401" s="105"/>
      <c r="E401" s="35"/>
      <c r="F401" s="32" t="str">
        <f t="shared" si="131"/>
        <v>N</v>
      </c>
      <c r="G401" s="32" t="str">
        <f t="shared" si="132"/>
        <v>N</v>
      </c>
      <c r="H401" s="32" t="str">
        <f t="shared" si="140"/>
        <v/>
      </c>
      <c r="I401" s="32" t="str">
        <f t="shared" si="120"/>
        <v/>
      </c>
      <c r="J401" s="32" t="str">
        <f t="shared" si="121"/>
        <v/>
      </c>
      <c r="K401" s="32" t="str">
        <f t="shared" si="133"/>
        <v/>
      </c>
      <c r="L401" s="32" t="str">
        <f t="shared" si="134"/>
        <v/>
      </c>
      <c r="M401" s="32" t="str">
        <f t="shared" si="122"/>
        <v/>
      </c>
      <c r="N401" s="32" t="str">
        <f t="shared" si="123"/>
        <v/>
      </c>
      <c r="O401" s="35" t="s">
        <v>51</v>
      </c>
      <c r="P401" s="32"/>
      <c r="Q401" s="32"/>
      <c r="R401" s="100" t="str">
        <f t="shared" si="135"/>
        <v/>
      </c>
      <c r="S401" s="100" t="str">
        <f t="shared" si="136"/>
        <v/>
      </c>
      <c r="T401" s="100" t="str">
        <f t="shared" si="137"/>
        <v/>
      </c>
      <c r="U401" s="100" t="str">
        <f t="shared" si="138"/>
        <v/>
      </c>
      <c r="V401" s="100" t="str">
        <f t="shared" si="124"/>
        <v/>
      </c>
      <c r="W401" s="100" t="str">
        <f t="shared" si="139"/>
        <v/>
      </c>
      <c r="X401" s="100" t="str">
        <f t="shared" si="125"/>
        <v/>
      </c>
      <c r="Y401" s="100" t="str">
        <f t="shared" si="126"/>
        <v/>
      </c>
      <c r="Z401" s="100" t="str">
        <f>IF(LEN(P401)&gt;0, DATA_ANALYSIS!E$20*P401+DATA_ANALYSIS!R$20, "")</f>
        <v/>
      </c>
      <c r="AA401" s="100" t="str">
        <f t="shared" si="127"/>
        <v/>
      </c>
      <c r="AB401" s="100" t="str">
        <f t="shared" si="128"/>
        <v/>
      </c>
      <c r="AC401" s="106" t="str">
        <f t="shared" si="129"/>
        <v/>
      </c>
    </row>
    <row r="402" spans="2:29" x14ac:dyDescent="0.2">
      <c r="B402" s="26"/>
      <c r="C402" s="101">
        <f t="shared" si="130"/>
        <v>0</v>
      </c>
      <c r="D402" s="105"/>
      <c r="E402" s="35"/>
      <c r="F402" s="32" t="str">
        <f t="shared" si="131"/>
        <v>N</v>
      </c>
      <c r="G402" s="32" t="str">
        <f t="shared" si="132"/>
        <v>N</v>
      </c>
      <c r="H402" s="32" t="str">
        <f t="shared" si="140"/>
        <v/>
      </c>
      <c r="I402" s="32" t="str">
        <f t="shared" si="120"/>
        <v/>
      </c>
      <c r="J402" s="32" t="str">
        <f t="shared" si="121"/>
        <v/>
      </c>
      <c r="K402" s="32" t="str">
        <f t="shared" si="133"/>
        <v/>
      </c>
      <c r="L402" s="32" t="str">
        <f t="shared" si="134"/>
        <v/>
      </c>
      <c r="M402" s="32" t="str">
        <f t="shared" si="122"/>
        <v/>
      </c>
      <c r="N402" s="32" t="str">
        <f t="shared" si="123"/>
        <v/>
      </c>
      <c r="O402" s="35" t="s">
        <v>51</v>
      </c>
      <c r="P402" s="32"/>
      <c r="Q402" s="32"/>
      <c r="R402" s="100" t="str">
        <f t="shared" si="135"/>
        <v/>
      </c>
      <c r="S402" s="100" t="str">
        <f t="shared" si="136"/>
        <v/>
      </c>
      <c r="T402" s="100" t="str">
        <f t="shared" si="137"/>
        <v/>
      </c>
      <c r="U402" s="100" t="str">
        <f t="shared" si="138"/>
        <v/>
      </c>
      <c r="V402" s="100" t="str">
        <f t="shared" si="124"/>
        <v/>
      </c>
      <c r="W402" s="100" t="str">
        <f t="shared" si="139"/>
        <v/>
      </c>
      <c r="X402" s="100" t="str">
        <f t="shared" si="125"/>
        <v/>
      </c>
      <c r="Y402" s="100" t="str">
        <f t="shared" si="126"/>
        <v/>
      </c>
      <c r="Z402" s="100" t="str">
        <f>IF(LEN(P402)&gt;0, DATA_ANALYSIS!E$20*P402+DATA_ANALYSIS!R$20, "")</f>
        <v/>
      </c>
      <c r="AA402" s="100" t="str">
        <f t="shared" si="127"/>
        <v/>
      </c>
      <c r="AB402" s="100" t="str">
        <f t="shared" si="128"/>
        <v/>
      </c>
      <c r="AC402" s="106" t="str">
        <f t="shared" si="129"/>
        <v/>
      </c>
    </row>
    <row r="403" spans="2:29" x14ac:dyDescent="0.2">
      <c r="B403" s="26"/>
      <c r="C403" s="101">
        <f t="shared" si="130"/>
        <v>0</v>
      </c>
      <c r="D403" s="105"/>
      <c r="E403" s="35"/>
      <c r="F403" s="32" t="str">
        <f t="shared" si="131"/>
        <v>N</v>
      </c>
      <c r="G403" s="32" t="str">
        <f t="shared" si="132"/>
        <v>N</v>
      </c>
      <c r="H403" s="32" t="str">
        <f t="shared" si="140"/>
        <v/>
      </c>
      <c r="I403" s="32" t="str">
        <f t="shared" si="120"/>
        <v/>
      </c>
      <c r="J403" s="32" t="str">
        <f t="shared" si="121"/>
        <v/>
      </c>
      <c r="K403" s="32" t="str">
        <f t="shared" si="133"/>
        <v/>
      </c>
      <c r="L403" s="32" t="str">
        <f t="shared" si="134"/>
        <v/>
      </c>
      <c r="M403" s="32" t="str">
        <f t="shared" si="122"/>
        <v/>
      </c>
      <c r="N403" s="32" t="str">
        <f t="shared" si="123"/>
        <v/>
      </c>
      <c r="O403" s="35" t="s">
        <v>51</v>
      </c>
      <c r="P403" s="32"/>
      <c r="Q403" s="32"/>
      <c r="R403" s="100" t="str">
        <f t="shared" si="135"/>
        <v/>
      </c>
      <c r="S403" s="100" t="str">
        <f t="shared" si="136"/>
        <v/>
      </c>
      <c r="T403" s="100" t="str">
        <f t="shared" si="137"/>
        <v/>
      </c>
      <c r="U403" s="100" t="str">
        <f t="shared" si="138"/>
        <v/>
      </c>
      <c r="V403" s="100" t="str">
        <f t="shared" si="124"/>
        <v/>
      </c>
      <c r="W403" s="100" t="str">
        <f t="shared" si="139"/>
        <v/>
      </c>
      <c r="X403" s="100" t="str">
        <f t="shared" si="125"/>
        <v/>
      </c>
      <c r="Y403" s="100" t="str">
        <f t="shared" si="126"/>
        <v/>
      </c>
      <c r="Z403" s="100" t="str">
        <f>IF(LEN(P403)&gt;0, DATA_ANALYSIS!E$20*P403+DATA_ANALYSIS!R$20, "")</f>
        <v/>
      </c>
      <c r="AA403" s="100" t="str">
        <f t="shared" si="127"/>
        <v/>
      </c>
      <c r="AB403" s="100" t="str">
        <f t="shared" si="128"/>
        <v/>
      </c>
      <c r="AC403" s="106" t="str">
        <f t="shared" si="129"/>
        <v/>
      </c>
    </row>
    <row r="404" spans="2:29" x14ac:dyDescent="0.2">
      <c r="B404" s="26"/>
      <c r="C404" s="101">
        <f t="shared" si="130"/>
        <v>0</v>
      </c>
      <c r="D404" s="105"/>
      <c r="E404" s="35"/>
      <c r="F404" s="32" t="str">
        <f t="shared" si="131"/>
        <v>N</v>
      </c>
      <c r="G404" s="32" t="str">
        <f t="shared" si="132"/>
        <v>N</v>
      </c>
      <c r="H404" s="32" t="str">
        <f t="shared" si="140"/>
        <v/>
      </c>
      <c r="I404" s="32" t="str">
        <f t="shared" si="120"/>
        <v/>
      </c>
      <c r="J404" s="32" t="str">
        <f t="shared" si="121"/>
        <v/>
      </c>
      <c r="K404" s="32" t="str">
        <f t="shared" si="133"/>
        <v/>
      </c>
      <c r="L404" s="32" t="str">
        <f t="shared" si="134"/>
        <v/>
      </c>
      <c r="M404" s="32" t="str">
        <f t="shared" si="122"/>
        <v/>
      </c>
      <c r="N404" s="32" t="str">
        <f t="shared" si="123"/>
        <v/>
      </c>
      <c r="O404" s="35" t="s">
        <v>51</v>
      </c>
      <c r="P404" s="32"/>
      <c r="Q404" s="32"/>
      <c r="R404" s="100" t="str">
        <f t="shared" si="135"/>
        <v/>
      </c>
      <c r="S404" s="100" t="str">
        <f t="shared" si="136"/>
        <v/>
      </c>
      <c r="T404" s="100" t="str">
        <f t="shared" si="137"/>
        <v/>
      </c>
      <c r="U404" s="100" t="str">
        <f t="shared" si="138"/>
        <v/>
      </c>
      <c r="V404" s="100" t="str">
        <f t="shared" si="124"/>
        <v/>
      </c>
      <c r="W404" s="100" t="str">
        <f t="shared" si="139"/>
        <v/>
      </c>
      <c r="X404" s="100" t="str">
        <f t="shared" si="125"/>
        <v/>
      </c>
      <c r="Y404" s="100" t="str">
        <f t="shared" si="126"/>
        <v/>
      </c>
      <c r="Z404" s="100" t="str">
        <f>IF(LEN(P404)&gt;0, DATA_ANALYSIS!E$20*P404+DATA_ANALYSIS!R$20, "")</f>
        <v/>
      </c>
      <c r="AA404" s="100" t="str">
        <f t="shared" si="127"/>
        <v/>
      </c>
      <c r="AB404" s="100" t="str">
        <f t="shared" si="128"/>
        <v/>
      </c>
      <c r="AC404" s="106" t="str">
        <f t="shared" si="129"/>
        <v/>
      </c>
    </row>
    <row r="405" spans="2:29" x14ac:dyDescent="0.2">
      <c r="B405" s="26"/>
      <c r="C405" s="101">
        <f t="shared" si="130"/>
        <v>0</v>
      </c>
      <c r="D405" s="105"/>
      <c r="E405" s="35"/>
      <c r="F405" s="32" t="str">
        <f t="shared" si="131"/>
        <v>N</v>
      </c>
      <c r="G405" s="32" t="str">
        <f t="shared" si="132"/>
        <v>N</v>
      </c>
      <c r="H405" s="32" t="str">
        <f t="shared" si="140"/>
        <v/>
      </c>
      <c r="I405" s="32" t="str">
        <f t="shared" si="120"/>
        <v/>
      </c>
      <c r="J405" s="32" t="str">
        <f t="shared" si="121"/>
        <v/>
      </c>
      <c r="K405" s="32" t="str">
        <f t="shared" si="133"/>
        <v/>
      </c>
      <c r="L405" s="32" t="str">
        <f t="shared" si="134"/>
        <v/>
      </c>
      <c r="M405" s="32" t="str">
        <f t="shared" si="122"/>
        <v/>
      </c>
      <c r="N405" s="32" t="str">
        <f t="shared" si="123"/>
        <v/>
      </c>
      <c r="O405" s="35" t="s">
        <v>51</v>
      </c>
      <c r="P405" s="32"/>
      <c r="Q405" s="32"/>
      <c r="R405" s="100" t="str">
        <f t="shared" si="135"/>
        <v/>
      </c>
      <c r="S405" s="100" t="str">
        <f t="shared" si="136"/>
        <v/>
      </c>
      <c r="T405" s="100" t="str">
        <f t="shared" si="137"/>
        <v/>
      </c>
      <c r="U405" s="100" t="str">
        <f t="shared" si="138"/>
        <v/>
      </c>
      <c r="V405" s="100" t="str">
        <f t="shared" si="124"/>
        <v/>
      </c>
      <c r="W405" s="100" t="str">
        <f t="shared" si="139"/>
        <v/>
      </c>
      <c r="X405" s="100" t="str">
        <f t="shared" si="125"/>
        <v/>
      </c>
      <c r="Y405" s="100" t="str">
        <f t="shared" si="126"/>
        <v/>
      </c>
      <c r="Z405" s="100" t="str">
        <f>IF(LEN(P405)&gt;0, DATA_ANALYSIS!E$20*P405+DATA_ANALYSIS!R$20, "")</f>
        <v/>
      </c>
      <c r="AA405" s="100" t="str">
        <f t="shared" si="127"/>
        <v/>
      </c>
      <c r="AB405" s="100" t="str">
        <f t="shared" si="128"/>
        <v/>
      </c>
      <c r="AC405" s="106" t="str">
        <f t="shared" si="129"/>
        <v/>
      </c>
    </row>
    <row r="406" spans="2:29" x14ac:dyDescent="0.2">
      <c r="B406" s="26"/>
      <c r="C406" s="101">
        <f t="shared" si="130"/>
        <v>0</v>
      </c>
      <c r="D406" s="105"/>
      <c r="E406" s="35"/>
      <c r="F406" s="32" t="str">
        <f t="shared" si="131"/>
        <v>N</v>
      </c>
      <c r="G406" s="32" t="str">
        <f t="shared" si="132"/>
        <v>N</v>
      </c>
      <c r="H406" s="32" t="str">
        <f t="shared" si="140"/>
        <v/>
      </c>
      <c r="I406" s="32" t="str">
        <f t="shared" si="120"/>
        <v/>
      </c>
      <c r="J406" s="32" t="str">
        <f t="shared" si="121"/>
        <v/>
      </c>
      <c r="K406" s="32" t="str">
        <f t="shared" si="133"/>
        <v/>
      </c>
      <c r="L406" s="32" t="str">
        <f t="shared" si="134"/>
        <v/>
      </c>
      <c r="M406" s="32" t="str">
        <f t="shared" si="122"/>
        <v/>
      </c>
      <c r="N406" s="32" t="str">
        <f t="shared" si="123"/>
        <v/>
      </c>
      <c r="O406" s="35" t="s">
        <v>51</v>
      </c>
      <c r="P406" s="32"/>
      <c r="Q406" s="32"/>
      <c r="R406" s="100" t="str">
        <f t="shared" si="135"/>
        <v/>
      </c>
      <c r="S406" s="100" t="str">
        <f t="shared" si="136"/>
        <v/>
      </c>
      <c r="T406" s="100" t="str">
        <f t="shared" si="137"/>
        <v/>
      </c>
      <c r="U406" s="100" t="str">
        <f t="shared" si="138"/>
        <v/>
      </c>
      <c r="V406" s="100" t="str">
        <f t="shared" si="124"/>
        <v/>
      </c>
      <c r="W406" s="100" t="str">
        <f t="shared" si="139"/>
        <v/>
      </c>
      <c r="X406" s="100" t="str">
        <f t="shared" si="125"/>
        <v/>
      </c>
      <c r="Y406" s="100" t="str">
        <f t="shared" si="126"/>
        <v/>
      </c>
      <c r="Z406" s="100" t="str">
        <f>IF(LEN(P406)&gt;0, DATA_ANALYSIS!E$20*P406+DATA_ANALYSIS!R$20, "")</f>
        <v/>
      </c>
      <c r="AA406" s="100" t="str">
        <f t="shared" si="127"/>
        <v/>
      </c>
      <c r="AB406" s="100" t="str">
        <f t="shared" si="128"/>
        <v/>
      </c>
      <c r="AC406" s="106" t="str">
        <f t="shared" si="129"/>
        <v/>
      </c>
    </row>
    <row r="407" spans="2:29" x14ac:dyDescent="0.2">
      <c r="B407" s="26"/>
      <c r="C407" s="101">
        <f t="shared" si="130"/>
        <v>0</v>
      </c>
      <c r="D407" s="105"/>
      <c r="E407" s="35"/>
      <c r="F407" s="32" t="str">
        <f t="shared" si="131"/>
        <v>N</v>
      </c>
      <c r="G407" s="32" t="str">
        <f t="shared" si="132"/>
        <v>N</v>
      </c>
      <c r="H407" s="32" t="str">
        <f t="shared" si="140"/>
        <v/>
      </c>
      <c r="I407" s="32" t="str">
        <f t="shared" si="120"/>
        <v/>
      </c>
      <c r="J407" s="32" t="str">
        <f t="shared" si="121"/>
        <v/>
      </c>
      <c r="K407" s="32" t="str">
        <f t="shared" si="133"/>
        <v/>
      </c>
      <c r="L407" s="32" t="str">
        <f t="shared" si="134"/>
        <v/>
      </c>
      <c r="M407" s="32" t="str">
        <f t="shared" si="122"/>
        <v/>
      </c>
      <c r="N407" s="32" t="str">
        <f t="shared" si="123"/>
        <v/>
      </c>
      <c r="O407" s="35" t="s">
        <v>51</v>
      </c>
      <c r="P407" s="32"/>
      <c r="Q407" s="32"/>
      <c r="R407" s="100" t="str">
        <f t="shared" si="135"/>
        <v/>
      </c>
      <c r="S407" s="100" t="str">
        <f t="shared" si="136"/>
        <v/>
      </c>
      <c r="T407" s="100" t="str">
        <f t="shared" si="137"/>
        <v/>
      </c>
      <c r="U407" s="100" t="str">
        <f t="shared" si="138"/>
        <v/>
      </c>
      <c r="V407" s="100" t="str">
        <f t="shared" si="124"/>
        <v/>
      </c>
      <c r="W407" s="100" t="str">
        <f t="shared" si="139"/>
        <v/>
      </c>
      <c r="X407" s="100" t="str">
        <f t="shared" si="125"/>
        <v/>
      </c>
      <c r="Y407" s="100" t="str">
        <f t="shared" si="126"/>
        <v/>
      </c>
      <c r="Z407" s="100" t="str">
        <f>IF(LEN(P407)&gt;0, DATA_ANALYSIS!E$20*P407+DATA_ANALYSIS!R$20, "")</f>
        <v/>
      </c>
      <c r="AA407" s="100" t="str">
        <f t="shared" si="127"/>
        <v/>
      </c>
      <c r="AB407" s="100" t="str">
        <f t="shared" si="128"/>
        <v/>
      </c>
      <c r="AC407" s="106" t="str">
        <f t="shared" si="129"/>
        <v/>
      </c>
    </row>
    <row r="408" spans="2:29" x14ac:dyDescent="0.2">
      <c r="B408" s="26"/>
      <c r="C408" s="101">
        <f t="shared" si="130"/>
        <v>0</v>
      </c>
      <c r="D408" s="105"/>
      <c r="E408" s="35"/>
      <c r="F408" s="32" t="str">
        <f t="shared" si="131"/>
        <v>N</v>
      </c>
      <c r="G408" s="32" t="str">
        <f t="shared" si="132"/>
        <v>N</v>
      </c>
      <c r="H408" s="32" t="str">
        <f t="shared" si="140"/>
        <v/>
      </c>
      <c r="I408" s="32" t="str">
        <f t="shared" si="120"/>
        <v/>
      </c>
      <c r="J408" s="32" t="str">
        <f t="shared" si="121"/>
        <v/>
      </c>
      <c r="K408" s="32" t="str">
        <f t="shared" si="133"/>
        <v/>
      </c>
      <c r="L408" s="32" t="str">
        <f t="shared" si="134"/>
        <v/>
      </c>
      <c r="M408" s="32" t="str">
        <f t="shared" si="122"/>
        <v/>
      </c>
      <c r="N408" s="32" t="str">
        <f t="shared" si="123"/>
        <v/>
      </c>
      <c r="O408" s="35" t="s">
        <v>51</v>
      </c>
      <c r="P408" s="32"/>
      <c r="Q408" s="32"/>
      <c r="R408" s="100" t="str">
        <f t="shared" si="135"/>
        <v/>
      </c>
      <c r="S408" s="100" t="str">
        <f t="shared" si="136"/>
        <v/>
      </c>
      <c r="T408" s="100" t="str">
        <f t="shared" si="137"/>
        <v/>
      </c>
      <c r="U408" s="100" t="str">
        <f t="shared" si="138"/>
        <v/>
      </c>
      <c r="V408" s="100" t="str">
        <f t="shared" si="124"/>
        <v/>
      </c>
      <c r="W408" s="100" t="str">
        <f t="shared" si="139"/>
        <v/>
      </c>
      <c r="X408" s="100" t="str">
        <f t="shared" si="125"/>
        <v/>
      </c>
      <c r="Y408" s="100" t="str">
        <f t="shared" si="126"/>
        <v/>
      </c>
      <c r="Z408" s="100" t="str">
        <f>IF(LEN(P408)&gt;0, DATA_ANALYSIS!E$20*P408+DATA_ANALYSIS!R$20, "")</f>
        <v/>
      </c>
      <c r="AA408" s="100" t="str">
        <f t="shared" si="127"/>
        <v/>
      </c>
      <c r="AB408" s="100" t="str">
        <f t="shared" si="128"/>
        <v/>
      </c>
      <c r="AC408" s="106" t="str">
        <f t="shared" si="129"/>
        <v/>
      </c>
    </row>
    <row r="409" spans="2:29" x14ac:dyDescent="0.2">
      <c r="B409" s="26"/>
      <c r="C409" s="101">
        <f t="shared" si="130"/>
        <v>0</v>
      </c>
      <c r="D409" s="105"/>
      <c r="E409" s="35"/>
      <c r="F409" s="32" t="str">
        <f t="shared" si="131"/>
        <v>N</v>
      </c>
      <c r="G409" s="32" t="str">
        <f t="shared" si="132"/>
        <v>N</v>
      </c>
      <c r="H409" s="32" t="str">
        <f t="shared" si="140"/>
        <v/>
      </c>
      <c r="I409" s="32" t="str">
        <f t="shared" si="120"/>
        <v/>
      </c>
      <c r="J409" s="32" t="str">
        <f t="shared" si="121"/>
        <v/>
      </c>
      <c r="K409" s="32" t="str">
        <f t="shared" si="133"/>
        <v/>
      </c>
      <c r="L409" s="32" t="str">
        <f t="shared" si="134"/>
        <v/>
      </c>
      <c r="M409" s="32" t="str">
        <f t="shared" si="122"/>
        <v/>
      </c>
      <c r="N409" s="32" t="str">
        <f t="shared" si="123"/>
        <v/>
      </c>
      <c r="O409" s="35" t="s">
        <v>51</v>
      </c>
      <c r="P409" s="32"/>
      <c r="Q409" s="32"/>
      <c r="R409" s="100" t="str">
        <f t="shared" si="135"/>
        <v/>
      </c>
      <c r="S409" s="100" t="str">
        <f t="shared" si="136"/>
        <v/>
      </c>
      <c r="T409" s="100" t="str">
        <f t="shared" si="137"/>
        <v/>
      </c>
      <c r="U409" s="100" t="str">
        <f t="shared" si="138"/>
        <v/>
      </c>
      <c r="V409" s="100" t="str">
        <f t="shared" si="124"/>
        <v/>
      </c>
      <c r="W409" s="100" t="str">
        <f t="shared" si="139"/>
        <v/>
      </c>
      <c r="X409" s="100" t="str">
        <f t="shared" si="125"/>
        <v/>
      </c>
      <c r="Y409" s="100" t="str">
        <f t="shared" si="126"/>
        <v/>
      </c>
      <c r="Z409" s="100" t="str">
        <f>IF(LEN(P409)&gt;0, DATA_ANALYSIS!E$20*P409+DATA_ANALYSIS!R$20, "")</f>
        <v/>
      </c>
      <c r="AA409" s="100" t="str">
        <f t="shared" si="127"/>
        <v/>
      </c>
      <c r="AB409" s="100" t="str">
        <f t="shared" si="128"/>
        <v/>
      </c>
      <c r="AC409" s="106" t="str">
        <f t="shared" si="129"/>
        <v/>
      </c>
    </row>
    <row r="410" spans="2:29" x14ac:dyDescent="0.2">
      <c r="B410" s="26"/>
      <c r="C410" s="101">
        <f t="shared" si="130"/>
        <v>0</v>
      </c>
      <c r="D410" s="105"/>
      <c r="E410" s="35"/>
      <c r="F410" s="32" t="str">
        <f t="shared" si="131"/>
        <v>N</v>
      </c>
      <c r="G410" s="32" t="str">
        <f t="shared" si="132"/>
        <v>N</v>
      </c>
      <c r="H410" s="32" t="str">
        <f t="shared" si="140"/>
        <v/>
      </c>
      <c r="I410" s="32" t="str">
        <f t="shared" si="120"/>
        <v/>
      </c>
      <c r="J410" s="32" t="str">
        <f t="shared" si="121"/>
        <v/>
      </c>
      <c r="K410" s="32" t="str">
        <f t="shared" si="133"/>
        <v/>
      </c>
      <c r="L410" s="32" t="str">
        <f t="shared" si="134"/>
        <v/>
      </c>
      <c r="M410" s="32" t="str">
        <f t="shared" si="122"/>
        <v/>
      </c>
      <c r="N410" s="32" t="str">
        <f t="shared" si="123"/>
        <v/>
      </c>
      <c r="O410" s="35" t="s">
        <v>51</v>
      </c>
      <c r="P410" s="32"/>
      <c r="Q410" s="32"/>
      <c r="R410" s="100" t="str">
        <f t="shared" si="135"/>
        <v/>
      </c>
      <c r="S410" s="100" t="str">
        <f t="shared" si="136"/>
        <v/>
      </c>
      <c r="T410" s="100" t="str">
        <f t="shared" si="137"/>
        <v/>
      </c>
      <c r="U410" s="100" t="str">
        <f t="shared" si="138"/>
        <v/>
      </c>
      <c r="V410" s="100" t="str">
        <f t="shared" si="124"/>
        <v/>
      </c>
      <c r="W410" s="100" t="str">
        <f t="shared" si="139"/>
        <v/>
      </c>
      <c r="X410" s="100" t="str">
        <f t="shared" si="125"/>
        <v/>
      </c>
      <c r="Y410" s="100" t="str">
        <f t="shared" si="126"/>
        <v/>
      </c>
      <c r="Z410" s="100" t="str">
        <f>IF(LEN(P410)&gt;0, DATA_ANALYSIS!E$20*P410+DATA_ANALYSIS!R$20, "")</f>
        <v/>
      </c>
      <c r="AA410" s="100" t="str">
        <f t="shared" si="127"/>
        <v/>
      </c>
      <c r="AB410" s="100" t="str">
        <f t="shared" si="128"/>
        <v/>
      </c>
      <c r="AC410" s="106" t="str">
        <f t="shared" si="129"/>
        <v/>
      </c>
    </row>
    <row r="411" spans="2:29" x14ac:dyDescent="0.2">
      <c r="B411" s="26"/>
      <c r="C411" s="101">
        <f t="shared" si="130"/>
        <v>0</v>
      </c>
      <c r="D411" s="105"/>
      <c r="E411" s="35"/>
      <c r="F411" s="32" t="str">
        <f t="shared" si="131"/>
        <v>N</v>
      </c>
      <c r="G411" s="32" t="str">
        <f t="shared" si="132"/>
        <v>N</v>
      </c>
      <c r="H411" s="32" t="str">
        <f t="shared" si="140"/>
        <v/>
      </c>
      <c r="I411" s="32" t="str">
        <f t="shared" ref="I411:I474" si="141">IF(F411="Y", D411+H411, "")</f>
        <v/>
      </c>
      <c r="J411" s="32" t="str">
        <f t="shared" ref="J411:J474" si="142">IF(G411="Y", E411+H411, "")</f>
        <v/>
      </c>
      <c r="K411" s="32" t="str">
        <f t="shared" si="133"/>
        <v/>
      </c>
      <c r="L411" s="32" t="str">
        <f t="shared" si="134"/>
        <v/>
      </c>
      <c r="M411" s="32" t="str">
        <f t="shared" ref="M411:M474" si="143">IF(F411="Y", IF(OR(P411&lt;J$20, P411&gt;K$20),1,0), "")</f>
        <v/>
      </c>
      <c r="N411" s="32" t="str">
        <f t="shared" ref="N411:N474" si="144">IF(G411="Y", IF(OR(Q411&lt;L$20, Q411&gt;M$20), 1, 0 ), "")</f>
        <v/>
      </c>
      <c r="O411" s="35" t="s">
        <v>51</v>
      </c>
      <c r="P411" s="32"/>
      <c r="Q411" s="32"/>
      <c r="R411" s="100" t="str">
        <f t="shared" si="135"/>
        <v/>
      </c>
      <c r="S411" s="100" t="str">
        <f t="shared" si="136"/>
        <v/>
      </c>
      <c r="T411" s="100" t="str">
        <f t="shared" si="137"/>
        <v/>
      </c>
      <c r="U411" s="100" t="str">
        <f t="shared" si="138"/>
        <v/>
      </c>
      <c r="V411" s="100" t="str">
        <f t="shared" ref="V411:V474" si="145">IFERROR(IF(F411="Y", (P411-P$25), ""), "")</f>
        <v/>
      </c>
      <c r="W411" s="100" t="str">
        <f t="shared" si="139"/>
        <v/>
      </c>
      <c r="X411" s="100" t="str">
        <f t="shared" ref="X411:X474" si="146">IFERROR(R411*S411,"")</f>
        <v/>
      </c>
      <c r="Y411" s="100" t="str">
        <f t="shared" ref="Y411:Y474" si="147">IFERROR(R411*R411, "")</f>
        <v/>
      </c>
      <c r="Z411" s="100" t="str">
        <f>IF(LEN(P411)&gt;0, DATA_ANALYSIS!E$20*P411+DATA_ANALYSIS!R$20, "")</f>
        <v/>
      </c>
      <c r="AA411" s="100" t="str">
        <f t="shared" ref="AA411:AA474" si="148">IFERROR(Z411-Q411, "")</f>
        <v/>
      </c>
      <c r="AB411" s="100" t="str">
        <f t="shared" ref="AB411:AB474" si="149">IFERROR(AA411*AA411, "")</f>
        <v/>
      </c>
      <c r="AC411" s="106" t="str">
        <f t="shared" ref="AC411:AC474" si="150">IFERROR(S411*S411,"")</f>
        <v/>
      </c>
    </row>
    <row r="412" spans="2:29" x14ac:dyDescent="0.2">
      <c r="B412" s="26"/>
      <c r="C412" s="101">
        <f t="shared" ref="C412:C475" si="151">IF(F412="Y",1,0)</f>
        <v>0</v>
      </c>
      <c r="D412" s="105"/>
      <c r="E412" s="35"/>
      <c r="F412" s="32" t="str">
        <f t="shared" ref="F412:F475" si="152">IF(LEN(D412)&gt;0, "Y", "N")</f>
        <v>N</v>
      </c>
      <c r="G412" s="32" t="str">
        <f t="shared" ref="G412:G475" si="153">IF(LEN(E412)&gt;0, "Y", "N")</f>
        <v>N</v>
      </c>
      <c r="H412" s="32" t="str">
        <f t="shared" si="140"/>
        <v/>
      </c>
      <c r="I412" s="32" t="str">
        <f t="shared" si="141"/>
        <v/>
      </c>
      <c r="J412" s="32" t="str">
        <f t="shared" si="142"/>
        <v/>
      </c>
      <c r="K412" s="32" t="str">
        <f t="shared" ref="K412:K475" si="154">IFERROR(RANK(I412, I$27:I$1034, 1), "")</f>
        <v/>
      </c>
      <c r="L412" s="32" t="str">
        <f t="shared" ref="L412:L475" si="155">IFERROR(RANK(J412, J$27:J$1034, 1), "")</f>
        <v/>
      </c>
      <c r="M412" s="32" t="str">
        <f t="shared" si="143"/>
        <v/>
      </c>
      <c r="N412" s="32" t="str">
        <f t="shared" si="144"/>
        <v/>
      </c>
      <c r="O412" s="35" t="s">
        <v>51</v>
      </c>
      <c r="P412" s="32"/>
      <c r="Q412" s="32"/>
      <c r="R412" s="100" t="str">
        <f t="shared" ref="R412:R475" si="156">IF(F412="Y", P412-P$23, "")</f>
        <v/>
      </c>
      <c r="S412" s="100" t="str">
        <f t="shared" ref="S412:S475" si="157">IF(G412="y", Q412-Q$23, "")</f>
        <v/>
      </c>
      <c r="T412" s="100" t="str">
        <f t="shared" ref="T412:T475" si="158">IFERROR(ABS(R412), "")</f>
        <v/>
      </c>
      <c r="U412" s="100" t="str">
        <f t="shared" ref="U412:U475" si="159">IFERROR(ABS(S412), "")</f>
        <v/>
      </c>
      <c r="V412" s="100" t="str">
        <f t="shared" si="145"/>
        <v/>
      </c>
      <c r="W412" s="100" t="str">
        <f t="shared" ref="W412:W475" si="160">IFERROR(IF(G412="Y", Q412-Q$25, ""), "")</f>
        <v/>
      </c>
      <c r="X412" s="100" t="str">
        <f t="shared" si="146"/>
        <v/>
      </c>
      <c r="Y412" s="100" t="str">
        <f t="shared" si="147"/>
        <v/>
      </c>
      <c r="Z412" s="100" t="str">
        <f>IF(LEN(P412)&gt;0, DATA_ANALYSIS!E$20*P412+DATA_ANALYSIS!R$20, "")</f>
        <v/>
      </c>
      <c r="AA412" s="100" t="str">
        <f t="shared" si="148"/>
        <v/>
      </c>
      <c r="AB412" s="100" t="str">
        <f t="shared" si="149"/>
        <v/>
      </c>
      <c r="AC412" s="106" t="str">
        <f t="shared" si="150"/>
        <v/>
      </c>
    </row>
    <row r="413" spans="2:29" x14ac:dyDescent="0.2">
      <c r="B413" s="26"/>
      <c r="C413" s="101">
        <f t="shared" si="151"/>
        <v>0</v>
      </c>
      <c r="D413" s="105"/>
      <c r="E413" s="35"/>
      <c r="F413" s="32" t="str">
        <f t="shared" si="152"/>
        <v>N</v>
      </c>
      <c r="G413" s="32" t="str">
        <f t="shared" si="153"/>
        <v>N</v>
      </c>
      <c r="H413" s="32" t="str">
        <f t="shared" ref="H413:H476" si="161">IF(G413="Y", 0.0000000001+H412, "")</f>
        <v/>
      </c>
      <c r="I413" s="32" t="str">
        <f t="shared" si="141"/>
        <v/>
      </c>
      <c r="J413" s="32" t="str">
        <f t="shared" si="142"/>
        <v/>
      </c>
      <c r="K413" s="32" t="str">
        <f t="shared" si="154"/>
        <v/>
      </c>
      <c r="L413" s="32" t="str">
        <f t="shared" si="155"/>
        <v/>
      </c>
      <c r="M413" s="32" t="str">
        <f t="shared" si="143"/>
        <v/>
      </c>
      <c r="N413" s="32" t="str">
        <f t="shared" si="144"/>
        <v/>
      </c>
      <c r="O413" s="35" t="s">
        <v>51</v>
      </c>
      <c r="P413" s="32"/>
      <c r="Q413" s="32"/>
      <c r="R413" s="100" t="str">
        <f t="shared" si="156"/>
        <v/>
      </c>
      <c r="S413" s="100" t="str">
        <f t="shared" si="157"/>
        <v/>
      </c>
      <c r="T413" s="100" t="str">
        <f t="shared" si="158"/>
        <v/>
      </c>
      <c r="U413" s="100" t="str">
        <f t="shared" si="159"/>
        <v/>
      </c>
      <c r="V413" s="100" t="str">
        <f t="shared" si="145"/>
        <v/>
      </c>
      <c r="W413" s="100" t="str">
        <f t="shared" si="160"/>
        <v/>
      </c>
      <c r="X413" s="100" t="str">
        <f t="shared" si="146"/>
        <v/>
      </c>
      <c r="Y413" s="100" t="str">
        <f t="shared" si="147"/>
        <v/>
      </c>
      <c r="Z413" s="100" t="str">
        <f>IF(LEN(P413)&gt;0, DATA_ANALYSIS!E$20*P413+DATA_ANALYSIS!R$20, "")</f>
        <v/>
      </c>
      <c r="AA413" s="100" t="str">
        <f t="shared" si="148"/>
        <v/>
      </c>
      <c r="AB413" s="100" t="str">
        <f t="shared" si="149"/>
        <v/>
      </c>
      <c r="AC413" s="106" t="str">
        <f t="shared" si="150"/>
        <v/>
      </c>
    </row>
    <row r="414" spans="2:29" x14ac:dyDescent="0.2">
      <c r="B414" s="26"/>
      <c r="C414" s="101">
        <f t="shared" si="151"/>
        <v>0</v>
      </c>
      <c r="D414" s="105"/>
      <c r="E414" s="35"/>
      <c r="F414" s="32" t="str">
        <f t="shared" si="152"/>
        <v>N</v>
      </c>
      <c r="G414" s="32" t="str">
        <f t="shared" si="153"/>
        <v>N</v>
      </c>
      <c r="H414" s="32" t="str">
        <f t="shared" si="161"/>
        <v/>
      </c>
      <c r="I414" s="32" t="str">
        <f t="shared" si="141"/>
        <v/>
      </c>
      <c r="J414" s="32" t="str">
        <f t="shared" si="142"/>
        <v/>
      </c>
      <c r="K414" s="32" t="str">
        <f t="shared" si="154"/>
        <v/>
      </c>
      <c r="L414" s="32" t="str">
        <f t="shared" si="155"/>
        <v/>
      </c>
      <c r="M414" s="32" t="str">
        <f t="shared" si="143"/>
        <v/>
      </c>
      <c r="N414" s="32" t="str">
        <f t="shared" si="144"/>
        <v/>
      </c>
      <c r="O414" s="35" t="s">
        <v>51</v>
      </c>
      <c r="P414" s="32"/>
      <c r="Q414" s="32"/>
      <c r="R414" s="100" t="str">
        <f t="shared" si="156"/>
        <v/>
      </c>
      <c r="S414" s="100" t="str">
        <f t="shared" si="157"/>
        <v/>
      </c>
      <c r="T414" s="100" t="str">
        <f t="shared" si="158"/>
        <v/>
      </c>
      <c r="U414" s="100" t="str">
        <f t="shared" si="159"/>
        <v/>
      </c>
      <c r="V414" s="100" t="str">
        <f t="shared" si="145"/>
        <v/>
      </c>
      <c r="W414" s="100" t="str">
        <f t="shared" si="160"/>
        <v/>
      </c>
      <c r="X414" s="100" t="str">
        <f t="shared" si="146"/>
        <v/>
      </c>
      <c r="Y414" s="100" t="str">
        <f t="shared" si="147"/>
        <v/>
      </c>
      <c r="Z414" s="100" t="str">
        <f>IF(LEN(P414)&gt;0, DATA_ANALYSIS!E$20*P414+DATA_ANALYSIS!R$20, "")</f>
        <v/>
      </c>
      <c r="AA414" s="100" t="str">
        <f t="shared" si="148"/>
        <v/>
      </c>
      <c r="AB414" s="100" t="str">
        <f t="shared" si="149"/>
        <v/>
      </c>
      <c r="AC414" s="106" t="str">
        <f t="shared" si="150"/>
        <v/>
      </c>
    </row>
    <row r="415" spans="2:29" x14ac:dyDescent="0.2">
      <c r="B415" s="26"/>
      <c r="C415" s="101">
        <f t="shared" si="151"/>
        <v>0</v>
      </c>
      <c r="D415" s="105"/>
      <c r="E415" s="35"/>
      <c r="F415" s="32" t="str">
        <f t="shared" si="152"/>
        <v>N</v>
      </c>
      <c r="G415" s="32" t="str">
        <f t="shared" si="153"/>
        <v>N</v>
      </c>
      <c r="H415" s="32" t="str">
        <f t="shared" si="161"/>
        <v/>
      </c>
      <c r="I415" s="32" t="str">
        <f t="shared" si="141"/>
        <v/>
      </c>
      <c r="J415" s="32" t="str">
        <f t="shared" si="142"/>
        <v/>
      </c>
      <c r="K415" s="32" t="str">
        <f t="shared" si="154"/>
        <v/>
      </c>
      <c r="L415" s="32" t="str">
        <f t="shared" si="155"/>
        <v/>
      </c>
      <c r="M415" s="32" t="str">
        <f t="shared" si="143"/>
        <v/>
      </c>
      <c r="N415" s="32" t="str">
        <f t="shared" si="144"/>
        <v/>
      </c>
      <c r="O415" s="35" t="s">
        <v>51</v>
      </c>
      <c r="P415" s="32"/>
      <c r="Q415" s="32"/>
      <c r="R415" s="100" t="str">
        <f t="shared" si="156"/>
        <v/>
      </c>
      <c r="S415" s="100" t="str">
        <f t="shared" si="157"/>
        <v/>
      </c>
      <c r="T415" s="100" t="str">
        <f t="shared" si="158"/>
        <v/>
      </c>
      <c r="U415" s="100" t="str">
        <f t="shared" si="159"/>
        <v/>
      </c>
      <c r="V415" s="100" t="str">
        <f t="shared" si="145"/>
        <v/>
      </c>
      <c r="W415" s="100" t="str">
        <f t="shared" si="160"/>
        <v/>
      </c>
      <c r="X415" s="100" t="str">
        <f t="shared" si="146"/>
        <v/>
      </c>
      <c r="Y415" s="100" t="str">
        <f t="shared" si="147"/>
        <v/>
      </c>
      <c r="Z415" s="100" t="str">
        <f>IF(LEN(P415)&gt;0, DATA_ANALYSIS!E$20*P415+DATA_ANALYSIS!R$20, "")</f>
        <v/>
      </c>
      <c r="AA415" s="100" t="str">
        <f t="shared" si="148"/>
        <v/>
      </c>
      <c r="AB415" s="100" t="str">
        <f t="shared" si="149"/>
        <v/>
      </c>
      <c r="AC415" s="106" t="str">
        <f t="shared" si="150"/>
        <v/>
      </c>
    </row>
    <row r="416" spans="2:29" x14ac:dyDescent="0.2">
      <c r="B416" s="26"/>
      <c r="C416" s="101">
        <f t="shared" si="151"/>
        <v>0</v>
      </c>
      <c r="D416" s="105"/>
      <c r="E416" s="35"/>
      <c r="F416" s="32" t="str">
        <f t="shared" si="152"/>
        <v>N</v>
      </c>
      <c r="G416" s="32" t="str">
        <f t="shared" si="153"/>
        <v>N</v>
      </c>
      <c r="H416" s="32" t="str">
        <f t="shared" si="161"/>
        <v/>
      </c>
      <c r="I416" s="32" t="str">
        <f t="shared" si="141"/>
        <v/>
      </c>
      <c r="J416" s="32" t="str">
        <f t="shared" si="142"/>
        <v/>
      </c>
      <c r="K416" s="32" t="str">
        <f t="shared" si="154"/>
        <v/>
      </c>
      <c r="L416" s="32" t="str">
        <f t="shared" si="155"/>
        <v/>
      </c>
      <c r="M416" s="32" t="str">
        <f t="shared" si="143"/>
        <v/>
      </c>
      <c r="N416" s="32" t="str">
        <f t="shared" si="144"/>
        <v/>
      </c>
      <c r="O416" s="35" t="s">
        <v>51</v>
      </c>
      <c r="P416" s="32"/>
      <c r="Q416" s="32"/>
      <c r="R416" s="100" t="str">
        <f t="shared" si="156"/>
        <v/>
      </c>
      <c r="S416" s="100" t="str">
        <f t="shared" si="157"/>
        <v/>
      </c>
      <c r="T416" s="100" t="str">
        <f t="shared" si="158"/>
        <v/>
      </c>
      <c r="U416" s="100" t="str">
        <f t="shared" si="159"/>
        <v/>
      </c>
      <c r="V416" s="100" t="str">
        <f t="shared" si="145"/>
        <v/>
      </c>
      <c r="W416" s="100" t="str">
        <f t="shared" si="160"/>
        <v/>
      </c>
      <c r="X416" s="100" t="str">
        <f t="shared" si="146"/>
        <v/>
      </c>
      <c r="Y416" s="100" t="str">
        <f t="shared" si="147"/>
        <v/>
      </c>
      <c r="Z416" s="100" t="str">
        <f>IF(LEN(P416)&gt;0, DATA_ANALYSIS!E$20*P416+DATA_ANALYSIS!R$20, "")</f>
        <v/>
      </c>
      <c r="AA416" s="100" t="str">
        <f t="shared" si="148"/>
        <v/>
      </c>
      <c r="AB416" s="100" t="str">
        <f t="shared" si="149"/>
        <v/>
      </c>
      <c r="AC416" s="106" t="str">
        <f t="shared" si="150"/>
        <v/>
      </c>
    </row>
    <row r="417" spans="2:29" x14ac:dyDescent="0.2">
      <c r="B417" s="26"/>
      <c r="C417" s="101">
        <f t="shared" si="151"/>
        <v>0</v>
      </c>
      <c r="D417" s="105"/>
      <c r="E417" s="35"/>
      <c r="F417" s="32" t="str">
        <f t="shared" si="152"/>
        <v>N</v>
      </c>
      <c r="G417" s="32" t="str">
        <f t="shared" si="153"/>
        <v>N</v>
      </c>
      <c r="H417" s="32" t="str">
        <f t="shared" si="161"/>
        <v/>
      </c>
      <c r="I417" s="32" t="str">
        <f t="shared" si="141"/>
        <v/>
      </c>
      <c r="J417" s="32" t="str">
        <f t="shared" si="142"/>
        <v/>
      </c>
      <c r="K417" s="32" t="str">
        <f t="shared" si="154"/>
        <v/>
      </c>
      <c r="L417" s="32" t="str">
        <f t="shared" si="155"/>
        <v/>
      </c>
      <c r="M417" s="32" t="str">
        <f t="shared" si="143"/>
        <v/>
      </c>
      <c r="N417" s="32" t="str">
        <f t="shared" si="144"/>
        <v/>
      </c>
      <c r="O417" s="35" t="s">
        <v>51</v>
      </c>
      <c r="P417" s="32"/>
      <c r="Q417" s="32"/>
      <c r="R417" s="100" t="str">
        <f t="shared" si="156"/>
        <v/>
      </c>
      <c r="S417" s="100" t="str">
        <f t="shared" si="157"/>
        <v/>
      </c>
      <c r="T417" s="100" t="str">
        <f t="shared" si="158"/>
        <v/>
      </c>
      <c r="U417" s="100" t="str">
        <f t="shared" si="159"/>
        <v/>
      </c>
      <c r="V417" s="100" t="str">
        <f t="shared" si="145"/>
        <v/>
      </c>
      <c r="W417" s="100" t="str">
        <f t="shared" si="160"/>
        <v/>
      </c>
      <c r="X417" s="100" t="str">
        <f t="shared" si="146"/>
        <v/>
      </c>
      <c r="Y417" s="100" t="str">
        <f t="shared" si="147"/>
        <v/>
      </c>
      <c r="Z417" s="100" t="str">
        <f>IF(LEN(P417)&gt;0, DATA_ANALYSIS!E$20*P417+DATA_ANALYSIS!R$20, "")</f>
        <v/>
      </c>
      <c r="AA417" s="100" t="str">
        <f t="shared" si="148"/>
        <v/>
      </c>
      <c r="AB417" s="100" t="str">
        <f t="shared" si="149"/>
        <v/>
      </c>
      <c r="AC417" s="106" t="str">
        <f t="shared" si="150"/>
        <v/>
      </c>
    </row>
    <row r="418" spans="2:29" x14ac:dyDescent="0.2">
      <c r="B418" s="26"/>
      <c r="C418" s="101">
        <f t="shared" si="151"/>
        <v>0</v>
      </c>
      <c r="D418" s="105"/>
      <c r="E418" s="35"/>
      <c r="F418" s="32" t="str">
        <f t="shared" si="152"/>
        <v>N</v>
      </c>
      <c r="G418" s="32" t="str">
        <f t="shared" si="153"/>
        <v>N</v>
      </c>
      <c r="H418" s="32" t="str">
        <f t="shared" si="161"/>
        <v/>
      </c>
      <c r="I418" s="32" t="str">
        <f t="shared" si="141"/>
        <v/>
      </c>
      <c r="J418" s="32" t="str">
        <f t="shared" si="142"/>
        <v/>
      </c>
      <c r="K418" s="32" t="str">
        <f t="shared" si="154"/>
        <v/>
      </c>
      <c r="L418" s="32" t="str">
        <f t="shared" si="155"/>
        <v/>
      </c>
      <c r="M418" s="32" t="str">
        <f t="shared" si="143"/>
        <v/>
      </c>
      <c r="N418" s="32" t="str">
        <f t="shared" si="144"/>
        <v/>
      </c>
      <c r="O418" s="35" t="s">
        <v>51</v>
      </c>
      <c r="P418" s="32"/>
      <c r="Q418" s="32"/>
      <c r="R418" s="100" t="str">
        <f t="shared" si="156"/>
        <v/>
      </c>
      <c r="S418" s="100" t="str">
        <f t="shared" si="157"/>
        <v/>
      </c>
      <c r="T418" s="100" t="str">
        <f t="shared" si="158"/>
        <v/>
      </c>
      <c r="U418" s="100" t="str">
        <f t="shared" si="159"/>
        <v/>
      </c>
      <c r="V418" s="100" t="str">
        <f t="shared" si="145"/>
        <v/>
      </c>
      <c r="W418" s="100" t="str">
        <f t="shared" si="160"/>
        <v/>
      </c>
      <c r="X418" s="100" t="str">
        <f t="shared" si="146"/>
        <v/>
      </c>
      <c r="Y418" s="100" t="str">
        <f t="shared" si="147"/>
        <v/>
      </c>
      <c r="Z418" s="100" t="str">
        <f>IF(LEN(P418)&gt;0, DATA_ANALYSIS!E$20*P418+DATA_ANALYSIS!R$20, "")</f>
        <v/>
      </c>
      <c r="AA418" s="100" t="str">
        <f t="shared" si="148"/>
        <v/>
      </c>
      <c r="AB418" s="100" t="str">
        <f t="shared" si="149"/>
        <v/>
      </c>
      <c r="AC418" s="106" t="str">
        <f t="shared" si="150"/>
        <v/>
      </c>
    </row>
    <row r="419" spans="2:29" x14ac:dyDescent="0.2">
      <c r="B419" s="26"/>
      <c r="C419" s="101">
        <f t="shared" si="151"/>
        <v>0</v>
      </c>
      <c r="D419" s="105"/>
      <c r="E419" s="35"/>
      <c r="F419" s="32" t="str">
        <f t="shared" si="152"/>
        <v>N</v>
      </c>
      <c r="G419" s="32" t="str">
        <f t="shared" si="153"/>
        <v>N</v>
      </c>
      <c r="H419" s="32" t="str">
        <f t="shared" si="161"/>
        <v/>
      </c>
      <c r="I419" s="32" t="str">
        <f t="shared" si="141"/>
        <v/>
      </c>
      <c r="J419" s="32" t="str">
        <f t="shared" si="142"/>
        <v/>
      </c>
      <c r="K419" s="32" t="str">
        <f t="shared" si="154"/>
        <v/>
      </c>
      <c r="L419" s="32" t="str">
        <f t="shared" si="155"/>
        <v/>
      </c>
      <c r="M419" s="32" t="str">
        <f t="shared" si="143"/>
        <v/>
      </c>
      <c r="N419" s="32" t="str">
        <f t="shared" si="144"/>
        <v/>
      </c>
      <c r="O419" s="35" t="s">
        <v>51</v>
      </c>
      <c r="P419" s="32"/>
      <c r="Q419" s="32"/>
      <c r="R419" s="100" t="str">
        <f t="shared" si="156"/>
        <v/>
      </c>
      <c r="S419" s="100" t="str">
        <f t="shared" si="157"/>
        <v/>
      </c>
      <c r="T419" s="100" t="str">
        <f t="shared" si="158"/>
        <v/>
      </c>
      <c r="U419" s="100" t="str">
        <f t="shared" si="159"/>
        <v/>
      </c>
      <c r="V419" s="100" t="str">
        <f t="shared" si="145"/>
        <v/>
      </c>
      <c r="W419" s="100" t="str">
        <f t="shared" si="160"/>
        <v/>
      </c>
      <c r="X419" s="100" t="str">
        <f t="shared" si="146"/>
        <v/>
      </c>
      <c r="Y419" s="100" t="str">
        <f t="shared" si="147"/>
        <v/>
      </c>
      <c r="Z419" s="100" t="str">
        <f>IF(LEN(P419)&gt;0, DATA_ANALYSIS!E$20*P419+DATA_ANALYSIS!R$20, "")</f>
        <v/>
      </c>
      <c r="AA419" s="100" t="str">
        <f t="shared" si="148"/>
        <v/>
      </c>
      <c r="AB419" s="100" t="str">
        <f t="shared" si="149"/>
        <v/>
      </c>
      <c r="AC419" s="106" t="str">
        <f t="shared" si="150"/>
        <v/>
      </c>
    </row>
    <row r="420" spans="2:29" x14ac:dyDescent="0.2">
      <c r="B420" s="26"/>
      <c r="C420" s="101">
        <f t="shared" si="151"/>
        <v>0</v>
      </c>
      <c r="D420" s="105"/>
      <c r="E420" s="35"/>
      <c r="F420" s="32" t="str">
        <f t="shared" si="152"/>
        <v>N</v>
      </c>
      <c r="G420" s="32" t="str">
        <f t="shared" si="153"/>
        <v>N</v>
      </c>
      <c r="H420" s="32" t="str">
        <f t="shared" si="161"/>
        <v/>
      </c>
      <c r="I420" s="32" t="str">
        <f t="shared" si="141"/>
        <v/>
      </c>
      <c r="J420" s="32" t="str">
        <f t="shared" si="142"/>
        <v/>
      </c>
      <c r="K420" s="32" t="str">
        <f t="shared" si="154"/>
        <v/>
      </c>
      <c r="L420" s="32" t="str">
        <f t="shared" si="155"/>
        <v/>
      </c>
      <c r="M420" s="32" t="str">
        <f t="shared" si="143"/>
        <v/>
      </c>
      <c r="N420" s="32" t="str">
        <f t="shared" si="144"/>
        <v/>
      </c>
      <c r="O420" s="35" t="s">
        <v>51</v>
      </c>
      <c r="P420" s="32"/>
      <c r="Q420" s="32"/>
      <c r="R420" s="100" t="str">
        <f t="shared" si="156"/>
        <v/>
      </c>
      <c r="S420" s="100" t="str">
        <f t="shared" si="157"/>
        <v/>
      </c>
      <c r="T420" s="100" t="str">
        <f t="shared" si="158"/>
        <v/>
      </c>
      <c r="U420" s="100" t="str">
        <f t="shared" si="159"/>
        <v/>
      </c>
      <c r="V420" s="100" t="str">
        <f t="shared" si="145"/>
        <v/>
      </c>
      <c r="W420" s="100" t="str">
        <f t="shared" si="160"/>
        <v/>
      </c>
      <c r="X420" s="100" t="str">
        <f t="shared" si="146"/>
        <v/>
      </c>
      <c r="Y420" s="100" t="str">
        <f t="shared" si="147"/>
        <v/>
      </c>
      <c r="Z420" s="100" t="str">
        <f>IF(LEN(P420)&gt;0, DATA_ANALYSIS!E$20*P420+DATA_ANALYSIS!R$20, "")</f>
        <v/>
      </c>
      <c r="AA420" s="100" t="str">
        <f t="shared" si="148"/>
        <v/>
      </c>
      <c r="AB420" s="100" t="str">
        <f t="shared" si="149"/>
        <v/>
      </c>
      <c r="AC420" s="106" t="str">
        <f t="shared" si="150"/>
        <v/>
      </c>
    </row>
    <row r="421" spans="2:29" x14ac:dyDescent="0.2">
      <c r="B421" s="26"/>
      <c r="C421" s="101">
        <f t="shared" si="151"/>
        <v>0</v>
      </c>
      <c r="D421" s="105"/>
      <c r="E421" s="35"/>
      <c r="F421" s="32" t="str">
        <f t="shared" si="152"/>
        <v>N</v>
      </c>
      <c r="G421" s="32" t="str">
        <f t="shared" si="153"/>
        <v>N</v>
      </c>
      <c r="H421" s="32" t="str">
        <f t="shared" si="161"/>
        <v/>
      </c>
      <c r="I421" s="32" t="str">
        <f t="shared" si="141"/>
        <v/>
      </c>
      <c r="J421" s="32" t="str">
        <f t="shared" si="142"/>
        <v/>
      </c>
      <c r="K421" s="32" t="str">
        <f t="shared" si="154"/>
        <v/>
      </c>
      <c r="L421" s="32" t="str">
        <f t="shared" si="155"/>
        <v/>
      </c>
      <c r="M421" s="32" t="str">
        <f t="shared" si="143"/>
        <v/>
      </c>
      <c r="N421" s="32" t="str">
        <f t="shared" si="144"/>
        <v/>
      </c>
      <c r="O421" s="35" t="s">
        <v>51</v>
      </c>
      <c r="P421" s="32"/>
      <c r="Q421" s="32"/>
      <c r="R421" s="100" t="str">
        <f t="shared" si="156"/>
        <v/>
      </c>
      <c r="S421" s="100" t="str">
        <f t="shared" si="157"/>
        <v/>
      </c>
      <c r="T421" s="100" t="str">
        <f t="shared" si="158"/>
        <v/>
      </c>
      <c r="U421" s="100" t="str">
        <f t="shared" si="159"/>
        <v/>
      </c>
      <c r="V421" s="100" t="str">
        <f t="shared" si="145"/>
        <v/>
      </c>
      <c r="W421" s="100" t="str">
        <f t="shared" si="160"/>
        <v/>
      </c>
      <c r="X421" s="100" t="str">
        <f t="shared" si="146"/>
        <v/>
      </c>
      <c r="Y421" s="100" t="str">
        <f t="shared" si="147"/>
        <v/>
      </c>
      <c r="Z421" s="100" t="str">
        <f>IF(LEN(P421)&gt;0, DATA_ANALYSIS!E$20*P421+DATA_ANALYSIS!R$20, "")</f>
        <v/>
      </c>
      <c r="AA421" s="100" t="str">
        <f t="shared" si="148"/>
        <v/>
      </c>
      <c r="AB421" s="100" t="str">
        <f t="shared" si="149"/>
        <v/>
      </c>
      <c r="AC421" s="106" t="str">
        <f t="shared" si="150"/>
        <v/>
      </c>
    </row>
    <row r="422" spans="2:29" x14ac:dyDescent="0.2">
      <c r="B422" s="26"/>
      <c r="C422" s="101">
        <f t="shared" si="151"/>
        <v>0</v>
      </c>
      <c r="D422" s="105"/>
      <c r="E422" s="35"/>
      <c r="F422" s="32" t="str">
        <f t="shared" si="152"/>
        <v>N</v>
      </c>
      <c r="G422" s="32" t="str">
        <f t="shared" si="153"/>
        <v>N</v>
      </c>
      <c r="H422" s="32" t="str">
        <f t="shared" si="161"/>
        <v/>
      </c>
      <c r="I422" s="32" t="str">
        <f t="shared" si="141"/>
        <v/>
      </c>
      <c r="J422" s="32" t="str">
        <f t="shared" si="142"/>
        <v/>
      </c>
      <c r="K422" s="32" t="str">
        <f t="shared" si="154"/>
        <v/>
      </c>
      <c r="L422" s="32" t="str">
        <f t="shared" si="155"/>
        <v/>
      </c>
      <c r="M422" s="32" t="str">
        <f t="shared" si="143"/>
        <v/>
      </c>
      <c r="N422" s="32" t="str">
        <f t="shared" si="144"/>
        <v/>
      </c>
      <c r="O422" s="35" t="s">
        <v>51</v>
      </c>
      <c r="P422" s="32"/>
      <c r="Q422" s="32"/>
      <c r="R422" s="100" t="str">
        <f t="shared" si="156"/>
        <v/>
      </c>
      <c r="S422" s="100" t="str">
        <f t="shared" si="157"/>
        <v/>
      </c>
      <c r="T422" s="100" t="str">
        <f t="shared" si="158"/>
        <v/>
      </c>
      <c r="U422" s="100" t="str">
        <f t="shared" si="159"/>
        <v/>
      </c>
      <c r="V422" s="100" t="str">
        <f t="shared" si="145"/>
        <v/>
      </c>
      <c r="W422" s="100" t="str">
        <f t="shared" si="160"/>
        <v/>
      </c>
      <c r="X422" s="100" t="str">
        <f t="shared" si="146"/>
        <v/>
      </c>
      <c r="Y422" s="100" t="str">
        <f t="shared" si="147"/>
        <v/>
      </c>
      <c r="Z422" s="100" t="str">
        <f>IF(LEN(P422)&gt;0, DATA_ANALYSIS!E$20*P422+DATA_ANALYSIS!R$20, "")</f>
        <v/>
      </c>
      <c r="AA422" s="100" t="str">
        <f t="shared" si="148"/>
        <v/>
      </c>
      <c r="AB422" s="100" t="str">
        <f t="shared" si="149"/>
        <v/>
      </c>
      <c r="AC422" s="106" t="str">
        <f t="shared" si="150"/>
        <v/>
      </c>
    </row>
    <row r="423" spans="2:29" x14ac:dyDescent="0.2">
      <c r="B423" s="26"/>
      <c r="C423" s="101">
        <f t="shared" si="151"/>
        <v>0</v>
      </c>
      <c r="D423" s="105"/>
      <c r="E423" s="35"/>
      <c r="F423" s="32" t="str">
        <f t="shared" si="152"/>
        <v>N</v>
      </c>
      <c r="G423" s="32" t="str">
        <f t="shared" si="153"/>
        <v>N</v>
      </c>
      <c r="H423" s="32" t="str">
        <f t="shared" si="161"/>
        <v/>
      </c>
      <c r="I423" s="32" t="str">
        <f t="shared" si="141"/>
        <v/>
      </c>
      <c r="J423" s="32" t="str">
        <f t="shared" si="142"/>
        <v/>
      </c>
      <c r="K423" s="32" t="str">
        <f t="shared" si="154"/>
        <v/>
      </c>
      <c r="L423" s="32" t="str">
        <f t="shared" si="155"/>
        <v/>
      </c>
      <c r="M423" s="32" t="str">
        <f t="shared" si="143"/>
        <v/>
      </c>
      <c r="N423" s="32" t="str">
        <f t="shared" si="144"/>
        <v/>
      </c>
      <c r="O423" s="35" t="s">
        <v>51</v>
      </c>
      <c r="P423" s="32"/>
      <c r="Q423" s="32"/>
      <c r="R423" s="100" t="str">
        <f t="shared" si="156"/>
        <v/>
      </c>
      <c r="S423" s="100" t="str">
        <f t="shared" si="157"/>
        <v/>
      </c>
      <c r="T423" s="100" t="str">
        <f t="shared" si="158"/>
        <v/>
      </c>
      <c r="U423" s="100" t="str">
        <f t="shared" si="159"/>
        <v/>
      </c>
      <c r="V423" s="100" t="str">
        <f t="shared" si="145"/>
        <v/>
      </c>
      <c r="W423" s="100" t="str">
        <f t="shared" si="160"/>
        <v/>
      </c>
      <c r="X423" s="100" t="str">
        <f t="shared" si="146"/>
        <v/>
      </c>
      <c r="Y423" s="100" t="str">
        <f t="shared" si="147"/>
        <v/>
      </c>
      <c r="Z423" s="100" t="str">
        <f>IF(LEN(P423)&gt;0, DATA_ANALYSIS!E$20*P423+DATA_ANALYSIS!R$20, "")</f>
        <v/>
      </c>
      <c r="AA423" s="100" t="str">
        <f t="shared" si="148"/>
        <v/>
      </c>
      <c r="AB423" s="100" t="str">
        <f t="shared" si="149"/>
        <v/>
      </c>
      <c r="AC423" s="106" t="str">
        <f t="shared" si="150"/>
        <v/>
      </c>
    </row>
    <row r="424" spans="2:29" x14ac:dyDescent="0.2">
      <c r="B424" s="26"/>
      <c r="C424" s="101">
        <f t="shared" si="151"/>
        <v>0</v>
      </c>
      <c r="D424" s="105"/>
      <c r="E424" s="35"/>
      <c r="F424" s="32" t="str">
        <f t="shared" si="152"/>
        <v>N</v>
      </c>
      <c r="G424" s="32" t="str">
        <f t="shared" si="153"/>
        <v>N</v>
      </c>
      <c r="H424" s="32" t="str">
        <f t="shared" si="161"/>
        <v/>
      </c>
      <c r="I424" s="32" t="str">
        <f t="shared" si="141"/>
        <v/>
      </c>
      <c r="J424" s="32" t="str">
        <f t="shared" si="142"/>
        <v/>
      </c>
      <c r="K424" s="32" t="str">
        <f t="shared" si="154"/>
        <v/>
      </c>
      <c r="L424" s="32" t="str">
        <f t="shared" si="155"/>
        <v/>
      </c>
      <c r="M424" s="32" t="str">
        <f t="shared" si="143"/>
        <v/>
      </c>
      <c r="N424" s="32" t="str">
        <f t="shared" si="144"/>
        <v/>
      </c>
      <c r="O424" s="35" t="s">
        <v>51</v>
      </c>
      <c r="P424" s="32"/>
      <c r="Q424" s="32"/>
      <c r="R424" s="100" t="str">
        <f t="shared" si="156"/>
        <v/>
      </c>
      <c r="S424" s="100" t="str">
        <f t="shared" si="157"/>
        <v/>
      </c>
      <c r="T424" s="100" t="str">
        <f t="shared" si="158"/>
        <v/>
      </c>
      <c r="U424" s="100" t="str">
        <f t="shared" si="159"/>
        <v/>
      </c>
      <c r="V424" s="100" t="str">
        <f t="shared" si="145"/>
        <v/>
      </c>
      <c r="W424" s="100" t="str">
        <f t="shared" si="160"/>
        <v/>
      </c>
      <c r="X424" s="100" t="str">
        <f t="shared" si="146"/>
        <v/>
      </c>
      <c r="Y424" s="100" t="str">
        <f t="shared" si="147"/>
        <v/>
      </c>
      <c r="Z424" s="100" t="str">
        <f>IF(LEN(P424)&gt;0, DATA_ANALYSIS!E$20*P424+DATA_ANALYSIS!R$20, "")</f>
        <v/>
      </c>
      <c r="AA424" s="100" t="str">
        <f t="shared" si="148"/>
        <v/>
      </c>
      <c r="AB424" s="100" t="str">
        <f t="shared" si="149"/>
        <v/>
      </c>
      <c r="AC424" s="106" t="str">
        <f t="shared" si="150"/>
        <v/>
      </c>
    </row>
    <row r="425" spans="2:29" x14ac:dyDescent="0.2">
      <c r="B425" s="26"/>
      <c r="C425" s="101">
        <f t="shared" si="151"/>
        <v>0</v>
      </c>
      <c r="D425" s="105"/>
      <c r="E425" s="35"/>
      <c r="F425" s="32" t="str">
        <f t="shared" si="152"/>
        <v>N</v>
      </c>
      <c r="G425" s="32" t="str">
        <f t="shared" si="153"/>
        <v>N</v>
      </c>
      <c r="H425" s="32" t="str">
        <f t="shared" si="161"/>
        <v/>
      </c>
      <c r="I425" s="32" t="str">
        <f t="shared" si="141"/>
        <v/>
      </c>
      <c r="J425" s="32" t="str">
        <f t="shared" si="142"/>
        <v/>
      </c>
      <c r="K425" s="32" t="str">
        <f t="shared" si="154"/>
        <v/>
      </c>
      <c r="L425" s="32" t="str">
        <f t="shared" si="155"/>
        <v/>
      </c>
      <c r="M425" s="32" t="str">
        <f t="shared" si="143"/>
        <v/>
      </c>
      <c r="N425" s="32" t="str">
        <f t="shared" si="144"/>
        <v/>
      </c>
      <c r="O425" s="35" t="s">
        <v>51</v>
      </c>
      <c r="P425" s="32"/>
      <c r="Q425" s="32"/>
      <c r="R425" s="100" t="str">
        <f t="shared" si="156"/>
        <v/>
      </c>
      <c r="S425" s="100" t="str">
        <f t="shared" si="157"/>
        <v/>
      </c>
      <c r="T425" s="100" t="str">
        <f t="shared" si="158"/>
        <v/>
      </c>
      <c r="U425" s="100" t="str">
        <f t="shared" si="159"/>
        <v/>
      </c>
      <c r="V425" s="100" t="str">
        <f t="shared" si="145"/>
        <v/>
      </c>
      <c r="W425" s="100" t="str">
        <f t="shared" si="160"/>
        <v/>
      </c>
      <c r="X425" s="100" t="str">
        <f t="shared" si="146"/>
        <v/>
      </c>
      <c r="Y425" s="100" t="str">
        <f t="shared" si="147"/>
        <v/>
      </c>
      <c r="Z425" s="100" t="str">
        <f>IF(LEN(P425)&gt;0, DATA_ANALYSIS!E$20*P425+DATA_ANALYSIS!R$20, "")</f>
        <v/>
      </c>
      <c r="AA425" s="100" t="str">
        <f t="shared" si="148"/>
        <v/>
      </c>
      <c r="AB425" s="100" t="str">
        <f t="shared" si="149"/>
        <v/>
      </c>
      <c r="AC425" s="106" t="str">
        <f t="shared" si="150"/>
        <v/>
      </c>
    </row>
    <row r="426" spans="2:29" x14ac:dyDescent="0.2">
      <c r="B426" s="26"/>
      <c r="C426" s="101">
        <f t="shared" si="151"/>
        <v>0</v>
      </c>
      <c r="D426" s="105"/>
      <c r="E426" s="35"/>
      <c r="F426" s="32" t="str">
        <f t="shared" si="152"/>
        <v>N</v>
      </c>
      <c r="G426" s="32" t="str">
        <f t="shared" si="153"/>
        <v>N</v>
      </c>
      <c r="H426" s="32" t="str">
        <f t="shared" si="161"/>
        <v/>
      </c>
      <c r="I426" s="32" t="str">
        <f t="shared" si="141"/>
        <v/>
      </c>
      <c r="J426" s="32" t="str">
        <f t="shared" si="142"/>
        <v/>
      </c>
      <c r="K426" s="32" t="str">
        <f t="shared" si="154"/>
        <v/>
      </c>
      <c r="L426" s="32" t="str">
        <f t="shared" si="155"/>
        <v/>
      </c>
      <c r="M426" s="32" t="str">
        <f t="shared" si="143"/>
        <v/>
      </c>
      <c r="N426" s="32" t="str">
        <f t="shared" si="144"/>
        <v/>
      </c>
      <c r="O426" s="35" t="s">
        <v>51</v>
      </c>
      <c r="P426" s="32"/>
      <c r="Q426" s="32"/>
      <c r="R426" s="100" t="str">
        <f t="shared" si="156"/>
        <v/>
      </c>
      <c r="S426" s="100" t="str">
        <f t="shared" si="157"/>
        <v/>
      </c>
      <c r="T426" s="100" t="str">
        <f t="shared" si="158"/>
        <v/>
      </c>
      <c r="U426" s="100" t="str">
        <f t="shared" si="159"/>
        <v/>
      </c>
      <c r="V426" s="100" t="str">
        <f t="shared" si="145"/>
        <v/>
      </c>
      <c r="W426" s="100" t="str">
        <f t="shared" si="160"/>
        <v/>
      </c>
      <c r="X426" s="100" t="str">
        <f t="shared" si="146"/>
        <v/>
      </c>
      <c r="Y426" s="100" t="str">
        <f t="shared" si="147"/>
        <v/>
      </c>
      <c r="Z426" s="100" t="str">
        <f>IF(LEN(P426)&gt;0, DATA_ANALYSIS!E$20*P426+DATA_ANALYSIS!R$20, "")</f>
        <v/>
      </c>
      <c r="AA426" s="100" t="str">
        <f t="shared" si="148"/>
        <v/>
      </c>
      <c r="AB426" s="100" t="str">
        <f t="shared" si="149"/>
        <v/>
      </c>
      <c r="AC426" s="106" t="str">
        <f t="shared" si="150"/>
        <v/>
      </c>
    </row>
    <row r="427" spans="2:29" x14ac:dyDescent="0.2">
      <c r="B427" s="26"/>
      <c r="C427" s="101">
        <f t="shared" si="151"/>
        <v>0</v>
      </c>
      <c r="D427" s="105"/>
      <c r="E427" s="35"/>
      <c r="F427" s="32" t="str">
        <f t="shared" si="152"/>
        <v>N</v>
      </c>
      <c r="G427" s="32" t="str">
        <f t="shared" si="153"/>
        <v>N</v>
      </c>
      <c r="H427" s="32" t="str">
        <f t="shared" si="161"/>
        <v/>
      </c>
      <c r="I427" s="32" t="str">
        <f t="shared" si="141"/>
        <v/>
      </c>
      <c r="J427" s="32" t="str">
        <f t="shared" si="142"/>
        <v/>
      </c>
      <c r="K427" s="32" t="str">
        <f t="shared" si="154"/>
        <v/>
      </c>
      <c r="L427" s="32" t="str">
        <f t="shared" si="155"/>
        <v/>
      </c>
      <c r="M427" s="32" t="str">
        <f t="shared" si="143"/>
        <v/>
      </c>
      <c r="N427" s="32" t="str">
        <f t="shared" si="144"/>
        <v/>
      </c>
      <c r="O427" s="35" t="s">
        <v>51</v>
      </c>
      <c r="P427" s="32"/>
      <c r="Q427" s="32"/>
      <c r="R427" s="100" t="str">
        <f t="shared" si="156"/>
        <v/>
      </c>
      <c r="S427" s="100" t="str">
        <f t="shared" si="157"/>
        <v/>
      </c>
      <c r="T427" s="100" t="str">
        <f t="shared" si="158"/>
        <v/>
      </c>
      <c r="U427" s="100" t="str">
        <f t="shared" si="159"/>
        <v/>
      </c>
      <c r="V427" s="100" t="str">
        <f t="shared" si="145"/>
        <v/>
      </c>
      <c r="W427" s="100" t="str">
        <f t="shared" si="160"/>
        <v/>
      </c>
      <c r="X427" s="100" t="str">
        <f t="shared" si="146"/>
        <v/>
      </c>
      <c r="Y427" s="100" t="str">
        <f t="shared" si="147"/>
        <v/>
      </c>
      <c r="Z427" s="100" t="str">
        <f>IF(LEN(P427)&gt;0, DATA_ANALYSIS!E$20*P427+DATA_ANALYSIS!R$20, "")</f>
        <v/>
      </c>
      <c r="AA427" s="100" t="str">
        <f t="shared" si="148"/>
        <v/>
      </c>
      <c r="AB427" s="100" t="str">
        <f t="shared" si="149"/>
        <v/>
      </c>
      <c r="AC427" s="106" t="str">
        <f t="shared" si="150"/>
        <v/>
      </c>
    </row>
    <row r="428" spans="2:29" x14ac:dyDescent="0.2">
      <c r="B428" s="26"/>
      <c r="C428" s="101">
        <f t="shared" si="151"/>
        <v>0</v>
      </c>
      <c r="D428" s="105"/>
      <c r="E428" s="35"/>
      <c r="F428" s="32" t="str">
        <f t="shared" si="152"/>
        <v>N</v>
      </c>
      <c r="G428" s="32" t="str">
        <f t="shared" si="153"/>
        <v>N</v>
      </c>
      <c r="H428" s="32" t="str">
        <f t="shared" si="161"/>
        <v/>
      </c>
      <c r="I428" s="32" t="str">
        <f t="shared" si="141"/>
        <v/>
      </c>
      <c r="J428" s="32" t="str">
        <f t="shared" si="142"/>
        <v/>
      </c>
      <c r="K428" s="32" t="str">
        <f t="shared" si="154"/>
        <v/>
      </c>
      <c r="L428" s="32" t="str">
        <f t="shared" si="155"/>
        <v/>
      </c>
      <c r="M428" s="32" t="str">
        <f t="shared" si="143"/>
        <v/>
      </c>
      <c r="N428" s="32" t="str">
        <f t="shared" si="144"/>
        <v/>
      </c>
      <c r="O428" s="35" t="s">
        <v>51</v>
      </c>
      <c r="P428" s="32"/>
      <c r="Q428" s="32"/>
      <c r="R428" s="100" t="str">
        <f t="shared" si="156"/>
        <v/>
      </c>
      <c r="S428" s="100" t="str">
        <f t="shared" si="157"/>
        <v/>
      </c>
      <c r="T428" s="100" t="str">
        <f t="shared" si="158"/>
        <v/>
      </c>
      <c r="U428" s="100" t="str">
        <f t="shared" si="159"/>
        <v/>
      </c>
      <c r="V428" s="100" t="str">
        <f t="shared" si="145"/>
        <v/>
      </c>
      <c r="W428" s="100" t="str">
        <f t="shared" si="160"/>
        <v/>
      </c>
      <c r="X428" s="100" t="str">
        <f t="shared" si="146"/>
        <v/>
      </c>
      <c r="Y428" s="100" t="str">
        <f t="shared" si="147"/>
        <v/>
      </c>
      <c r="Z428" s="100" t="str">
        <f>IF(LEN(P428)&gt;0, DATA_ANALYSIS!E$20*P428+DATA_ANALYSIS!R$20, "")</f>
        <v/>
      </c>
      <c r="AA428" s="100" t="str">
        <f t="shared" si="148"/>
        <v/>
      </c>
      <c r="AB428" s="100" t="str">
        <f t="shared" si="149"/>
        <v/>
      </c>
      <c r="AC428" s="106" t="str">
        <f t="shared" si="150"/>
        <v/>
      </c>
    </row>
    <row r="429" spans="2:29" x14ac:dyDescent="0.2">
      <c r="B429" s="26"/>
      <c r="C429" s="101">
        <f t="shared" si="151"/>
        <v>0</v>
      </c>
      <c r="D429" s="105"/>
      <c r="E429" s="35"/>
      <c r="F429" s="32" t="str">
        <f t="shared" si="152"/>
        <v>N</v>
      </c>
      <c r="G429" s="32" t="str">
        <f t="shared" si="153"/>
        <v>N</v>
      </c>
      <c r="H429" s="32" t="str">
        <f t="shared" si="161"/>
        <v/>
      </c>
      <c r="I429" s="32" t="str">
        <f t="shared" si="141"/>
        <v/>
      </c>
      <c r="J429" s="32" t="str">
        <f t="shared" si="142"/>
        <v/>
      </c>
      <c r="K429" s="32" t="str">
        <f t="shared" si="154"/>
        <v/>
      </c>
      <c r="L429" s="32" t="str">
        <f t="shared" si="155"/>
        <v/>
      </c>
      <c r="M429" s="32" t="str">
        <f t="shared" si="143"/>
        <v/>
      </c>
      <c r="N429" s="32" t="str">
        <f t="shared" si="144"/>
        <v/>
      </c>
      <c r="O429" s="35" t="s">
        <v>51</v>
      </c>
      <c r="P429" s="32"/>
      <c r="Q429" s="32"/>
      <c r="R429" s="100" t="str">
        <f t="shared" si="156"/>
        <v/>
      </c>
      <c r="S429" s="100" t="str">
        <f t="shared" si="157"/>
        <v/>
      </c>
      <c r="T429" s="100" t="str">
        <f t="shared" si="158"/>
        <v/>
      </c>
      <c r="U429" s="100" t="str">
        <f t="shared" si="159"/>
        <v/>
      </c>
      <c r="V429" s="100" t="str">
        <f t="shared" si="145"/>
        <v/>
      </c>
      <c r="W429" s="100" t="str">
        <f t="shared" si="160"/>
        <v/>
      </c>
      <c r="X429" s="100" t="str">
        <f t="shared" si="146"/>
        <v/>
      </c>
      <c r="Y429" s="100" t="str">
        <f t="shared" si="147"/>
        <v/>
      </c>
      <c r="Z429" s="100" t="str">
        <f>IF(LEN(P429)&gt;0, DATA_ANALYSIS!E$20*P429+DATA_ANALYSIS!R$20, "")</f>
        <v/>
      </c>
      <c r="AA429" s="100" t="str">
        <f t="shared" si="148"/>
        <v/>
      </c>
      <c r="AB429" s="100" t="str">
        <f t="shared" si="149"/>
        <v/>
      </c>
      <c r="AC429" s="106" t="str">
        <f t="shared" si="150"/>
        <v/>
      </c>
    </row>
    <row r="430" spans="2:29" x14ac:dyDescent="0.2">
      <c r="B430" s="26"/>
      <c r="C430" s="101">
        <f t="shared" si="151"/>
        <v>0</v>
      </c>
      <c r="D430" s="105"/>
      <c r="E430" s="35"/>
      <c r="F430" s="32" t="str">
        <f t="shared" si="152"/>
        <v>N</v>
      </c>
      <c r="G430" s="32" t="str">
        <f t="shared" si="153"/>
        <v>N</v>
      </c>
      <c r="H430" s="32" t="str">
        <f t="shared" si="161"/>
        <v/>
      </c>
      <c r="I430" s="32" t="str">
        <f t="shared" si="141"/>
        <v/>
      </c>
      <c r="J430" s="32" t="str">
        <f t="shared" si="142"/>
        <v/>
      </c>
      <c r="K430" s="32" t="str">
        <f t="shared" si="154"/>
        <v/>
      </c>
      <c r="L430" s="32" t="str">
        <f t="shared" si="155"/>
        <v/>
      </c>
      <c r="M430" s="32" t="str">
        <f t="shared" si="143"/>
        <v/>
      </c>
      <c r="N430" s="32" t="str">
        <f t="shared" si="144"/>
        <v/>
      </c>
      <c r="O430" s="35" t="s">
        <v>51</v>
      </c>
      <c r="P430" s="32"/>
      <c r="Q430" s="32"/>
      <c r="R430" s="100" t="str">
        <f t="shared" si="156"/>
        <v/>
      </c>
      <c r="S430" s="100" t="str">
        <f t="shared" si="157"/>
        <v/>
      </c>
      <c r="T430" s="100" t="str">
        <f t="shared" si="158"/>
        <v/>
      </c>
      <c r="U430" s="100" t="str">
        <f t="shared" si="159"/>
        <v/>
      </c>
      <c r="V430" s="100" t="str">
        <f t="shared" si="145"/>
        <v/>
      </c>
      <c r="W430" s="100" t="str">
        <f t="shared" si="160"/>
        <v/>
      </c>
      <c r="X430" s="100" t="str">
        <f t="shared" si="146"/>
        <v/>
      </c>
      <c r="Y430" s="100" t="str">
        <f t="shared" si="147"/>
        <v/>
      </c>
      <c r="Z430" s="100" t="str">
        <f>IF(LEN(P430)&gt;0, DATA_ANALYSIS!E$20*P430+DATA_ANALYSIS!R$20, "")</f>
        <v/>
      </c>
      <c r="AA430" s="100" t="str">
        <f t="shared" si="148"/>
        <v/>
      </c>
      <c r="AB430" s="100" t="str">
        <f t="shared" si="149"/>
        <v/>
      </c>
      <c r="AC430" s="106" t="str">
        <f t="shared" si="150"/>
        <v/>
      </c>
    </row>
    <row r="431" spans="2:29" x14ac:dyDescent="0.2">
      <c r="B431" s="26"/>
      <c r="C431" s="101">
        <f t="shared" si="151"/>
        <v>0</v>
      </c>
      <c r="D431" s="105"/>
      <c r="E431" s="35"/>
      <c r="F431" s="32" t="str">
        <f t="shared" si="152"/>
        <v>N</v>
      </c>
      <c r="G431" s="32" t="str">
        <f t="shared" si="153"/>
        <v>N</v>
      </c>
      <c r="H431" s="32" t="str">
        <f t="shared" si="161"/>
        <v/>
      </c>
      <c r="I431" s="32" t="str">
        <f t="shared" si="141"/>
        <v/>
      </c>
      <c r="J431" s="32" t="str">
        <f t="shared" si="142"/>
        <v/>
      </c>
      <c r="K431" s="32" t="str">
        <f t="shared" si="154"/>
        <v/>
      </c>
      <c r="L431" s="32" t="str">
        <f t="shared" si="155"/>
        <v/>
      </c>
      <c r="M431" s="32" t="str">
        <f t="shared" si="143"/>
        <v/>
      </c>
      <c r="N431" s="32" t="str">
        <f t="shared" si="144"/>
        <v/>
      </c>
      <c r="O431" s="35" t="s">
        <v>51</v>
      </c>
      <c r="P431" s="32"/>
      <c r="Q431" s="32"/>
      <c r="R431" s="100" t="str">
        <f t="shared" si="156"/>
        <v/>
      </c>
      <c r="S431" s="100" t="str">
        <f t="shared" si="157"/>
        <v/>
      </c>
      <c r="T431" s="100" t="str">
        <f t="shared" si="158"/>
        <v/>
      </c>
      <c r="U431" s="100" t="str">
        <f t="shared" si="159"/>
        <v/>
      </c>
      <c r="V431" s="100" t="str">
        <f t="shared" si="145"/>
        <v/>
      </c>
      <c r="W431" s="100" t="str">
        <f t="shared" si="160"/>
        <v/>
      </c>
      <c r="X431" s="100" t="str">
        <f t="shared" si="146"/>
        <v/>
      </c>
      <c r="Y431" s="100" t="str">
        <f t="shared" si="147"/>
        <v/>
      </c>
      <c r="Z431" s="100" t="str">
        <f>IF(LEN(P431)&gt;0, DATA_ANALYSIS!E$20*P431+DATA_ANALYSIS!R$20, "")</f>
        <v/>
      </c>
      <c r="AA431" s="100" t="str">
        <f t="shared" si="148"/>
        <v/>
      </c>
      <c r="AB431" s="100" t="str">
        <f t="shared" si="149"/>
        <v/>
      </c>
      <c r="AC431" s="106" t="str">
        <f t="shared" si="150"/>
        <v/>
      </c>
    </row>
    <row r="432" spans="2:29" x14ac:dyDescent="0.2">
      <c r="B432" s="26"/>
      <c r="C432" s="101">
        <f t="shared" si="151"/>
        <v>0</v>
      </c>
      <c r="D432" s="105"/>
      <c r="E432" s="35"/>
      <c r="F432" s="32" t="str">
        <f t="shared" si="152"/>
        <v>N</v>
      </c>
      <c r="G432" s="32" t="str">
        <f t="shared" si="153"/>
        <v>N</v>
      </c>
      <c r="H432" s="32" t="str">
        <f t="shared" si="161"/>
        <v/>
      </c>
      <c r="I432" s="32" t="str">
        <f t="shared" si="141"/>
        <v/>
      </c>
      <c r="J432" s="32" t="str">
        <f t="shared" si="142"/>
        <v/>
      </c>
      <c r="K432" s="32" t="str">
        <f t="shared" si="154"/>
        <v/>
      </c>
      <c r="L432" s="32" t="str">
        <f t="shared" si="155"/>
        <v/>
      </c>
      <c r="M432" s="32" t="str">
        <f t="shared" si="143"/>
        <v/>
      </c>
      <c r="N432" s="32" t="str">
        <f t="shared" si="144"/>
        <v/>
      </c>
      <c r="O432" s="35" t="s">
        <v>51</v>
      </c>
      <c r="P432" s="32"/>
      <c r="Q432" s="32"/>
      <c r="R432" s="100" t="str">
        <f t="shared" si="156"/>
        <v/>
      </c>
      <c r="S432" s="100" t="str">
        <f t="shared" si="157"/>
        <v/>
      </c>
      <c r="T432" s="100" t="str">
        <f t="shared" si="158"/>
        <v/>
      </c>
      <c r="U432" s="100" t="str">
        <f t="shared" si="159"/>
        <v/>
      </c>
      <c r="V432" s="100" t="str">
        <f t="shared" si="145"/>
        <v/>
      </c>
      <c r="W432" s="100" t="str">
        <f t="shared" si="160"/>
        <v/>
      </c>
      <c r="X432" s="100" t="str">
        <f t="shared" si="146"/>
        <v/>
      </c>
      <c r="Y432" s="100" t="str">
        <f t="shared" si="147"/>
        <v/>
      </c>
      <c r="Z432" s="100" t="str">
        <f>IF(LEN(P432)&gt;0, DATA_ANALYSIS!E$20*P432+DATA_ANALYSIS!R$20, "")</f>
        <v/>
      </c>
      <c r="AA432" s="100" t="str">
        <f t="shared" si="148"/>
        <v/>
      </c>
      <c r="AB432" s="100" t="str">
        <f t="shared" si="149"/>
        <v/>
      </c>
      <c r="AC432" s="106" t="str">
        <f t="shared" si="150"/>
        <v/>
      </c>
    </row>
    <row r="433" spans="2:29" x14ac:dyDescent="0.2">
      <c r="B433" s="26"/>
      <c r="C433" s="101">
        <f t="shared" si="151"/>
        <v>0</v>
      </c>
      <c r="D433" s="105"/>
      <c r="E433" s="35"/>
      <c r="F433" s="32" t="str">
        <f t="shared" si="152"/>
        <v>N</v>
      </c>
      <c r="G433" s="32" t="str">
        <f t="shared" si="153"/>
        <v>N</v>
      </c>
      <c r="H433" s="32" t="str">
        <f t="shared" si="161"/>
        <v/>
      </c>
      <c r="I433" s="32" t="str">
        <f t="shared" si="141"/>
        <v/>
      </c>
      <c r="J433" s="32" t="str">
        <f t="shared" si="142"/>
        <v/>
      </c>
      <c r="K433" s="32" t="str">
        <f t="shared" si="154"/>
        <v/>
      </c>
      <c r="L433" s="32" t="str">
        <f t="shared" si="155"/>
        <v/>
      </c>
      <c r="M433" s="32" t="str">
        <f t="shared" si="143"/>
        <v/>
      </c>
      <c r="N433" s="32" t="str">
        <f t="shared" si="144"/>
        <v/>
      </c>
      <c r="O433" s="35" t="s">
        <v>51</v>
      </c>
      <c r="P433" s="32"/>
      <c r="Q433" s="32"/>
      <c r="R433" s="100" t="str">
        <f t="shared" si="156"/>
        <v/>
      </c>
      <c r="S433" s="100" t="str">
        <f t="shared" si="157"/>
        <v/>
      </c>
      <c r="T433" s="100" t="str">
        <f t="shared" si="158"/>
        <v/>
      </c>
      <c r="U433" s="100" t="str">
        <f t="shared" si="159"/>
        <v/>
      </c>
      <c r="V433" s="100" t="str">
        <f t="shared" si="145"/>
        <v/>
      </c>
      <c r="W433" s="100" t="str">
        <f t="shared" si="160"/>
        <v/>
      </c>
      <c r="X433" s="100" t="str">
        <f t="shared" si="146"/>
        <v/>
      </c>
      <c r="Y433" s="100" t="str">
        <f t="shared" si="147"/>
        <v/>
      </c>
      <c r="Z433" s="100" t="str">
        <f>IF(LEN(P433)&gt;0, DATA_ANALYSIS!E$20*P433+DATA_ANALYSIS!R$20, "")</f>
        <v/>
      </c>
      <c r="AA433" s="100" t="str">
        <f t="shared" si="148"/>
        <v/>
      </c>
      <c r="AB433" s="100" t="str">
        <f t="shared" si="149"/>
        <v/>
      </c>
      <c r="AC433" s="106" t="str">
        <f t="shared" si="150"/>
        <v/>
      </c>
    </row>
    <row r="434" spans="2:29" x14ac:dyDescent="0.2">
      <c r="B434" s="26"/>
      <c r="C434" s="101">
        <f t="shared" si="151"/>
        <v>0</v>
      </c>
      <c r="D434" s="105"/>
      <c r="E434" s="35"/>
      <c r="F434" s="32" t="str">
        <f t="shared" si="152"/>
        <v>N</v>
      </c>
      <c r="G434" s="32" t="str">
        <f t="shared" si="153"/>
        <v>N</v>
      </c>
      <c r="H434" s="32" t="str">
        <f t="shared" si="161"/>
        <v/>
      </c>
      <c r="I434" s="32" t="str">
        <f t="shared" si="141"/>
        <v/>
      </c>
      <c r="J434" s="32" t="str">
        <f t="shared" si="142"/>
        <v/>
      </c>
      <c r="K434" s="32" t="str">
        <f t="shared" si="154"/>
        <v/>
      </c>
      <c r="L434" s="32" t="str">
        <f t="shared" si="155"/>
        <v/>
      </c>
      <c r="M434" s="32" t="str">
        <f t="shared" si="143"/>
        <v/>
      </c>
      <c r="N434" s="32" t="str">
        <f t="shared" si="144"/>
        <v/>
      </c>
      <c r="O434" s="35" t="s">
        <v>51</v>
      </c>
      <c r="P434" s="32"/>
      <c r="Q434" s="32"/>
      <c r="R434" s="100" t="str">
        <f t="shared" si="156"/>
        <v/>
      </c>
      <c r="S434" s="100" t="str">
        <f t="shared" si="157"/>
        <v/>
      </c>
      <c r="T434" s="100" t="str">
        <f t="shared" si="158"/>
        <v/>
      </c>
      <c r="U434" s="100" t="str">
        <f t="shared" si="159"/>
        <v/>
      </c>
      <c r="V434" s="100" t="str">
        <f t="shared" si="145"/>
        <v/>
      </c>
      <c r="W434" s="100" t="str">
        <f t="shared" si="160"/>
        <v/>
      </c>
      <c r="X434" s="100" t="str">
        <f t="shared" si="146"/>
        <v/>
      </c>
      <c r="Y434" s="100" t="str">
        <f t="shared" si="147"/>
        <v/>
      </c>
      <c r="Z434" s="100" t="str">
        <f>IF(LEN(P434)&gt;0, DATA_ANALYSIS!E$20*P434+DATA_ANALYSIS!R$20, "")</f>
        <v/>
      </c>
      <c r="AA434" s="100" t="str">
        <f t="shared" si="148"/>
        <v/>
      </c>
      <c r="AB434" s="100" t="str">
        <f t="shared" si="149"/>
        <v/>
      </c>
      <c r="AC434" s="106" t="str">
        <f t="shared" si="150"/>
        <v/>
      </c>
    </row>
    <row r="435" spans="2:29" x14ac:dyDescent="0.2">
      <c r="B435" s="26"/>
      <c r="C435" s="101">
        <f t="shared" si="151"/>
        <v>0</v>
      </c>
      <c r="D435" s="105"/>
      <c r="E435" s="35"/>
      <c r="F435" s="32" t="str">
        <f t="shared" si="152"/>
        <v>N</v>
      </c>
      <c r="G435" s="32" t="str">
        <f t="shared" si="153"/>
        <v>N</v>
      </c>
      <c r="H435" s="32" t="str">
        <f t="shared" si="161"/>
        <v/>
      </c>
      <c r="I435" s="32" t="str">
        <f t="shared" si="141"/>
        <v/>
      </c>
      <c r="J435" s="32" t="str">
        <f t="shared" si="142"/>
        <v/>
      </c>
      <c r="K435" s="32" t="str">
        <f t="shared" si="154"/>
        <v/>
      </c>
      <c r="L435" s="32" t="str">
        <f t="shared" si="155"/>
        <v/>
      </c>
      <c r="M435" s="32" t="str">
        <f t="shared" si="143"/>
        <v/>
      </c>
      <c r="N435" s="32" t="str">
        <f t="shared" si="144"/>
        <v/>
      </c>
      <c r="O435" s="35" t="s">
        <v>51</v>
      </c>
      <c r="P435" s="32"/>
      <c r="Q435" s="32"/>
      <c r="R435" s="100" t="str">
        <f t="shared" si="156"/>
        <v/>
      </c>
      <c r="S435" s="100" t="str">
        <f t="shared" si="157"/>
        <v/>
      </c>
      <c r="T435" s="100" t="str">
        <f t="shared" si="158"/>
        <v/>
      </c>
      <c r="U435" s="100" t="str">
        <f t="shared" si="159"/>
        <v/>
      </c>
      <c r="V435" s="100" t="str">
        <f t="shared" si="145"/>
        <v/>
      </c>
      <c r="W435" s="100" t="str">
        <f t="shared" si="160"/>
        <v/>
      </c>
      <c r="X435" s="100" t="str">
        <f t="shared" si="146"/>
        <v/>
      </c>
      <c r="Y435" s="100" t="str">
        <f t="shared" si="147"/>
        <v/>
      </c>
      <c r="Z435" s="100" t="str">
        <f>IF(LEN(P435)&gt;0, DATA_ANALYSIS!E$20*P435+DATA_ANALYSIS!R$20, "")</f>
        <v/>
      </c>
      <c r="AA435" s="100" t="str">
        <f t="shared" si="148"/>
        <v/>
      </c>
      <c r="AB435" s="100" t="str">
        <f t="shared" si="149"/>
        <v/>
      </c>
      <c r="AC435" s="106" t="str">
        <f t="shared" si="150"/>
        <v/>
      </c>
    </row>
    <row r="436" spans="2:29" x14ac:dyDescent="0.2">
      <c r="B436" s="26"/>
      <c r="C436" s="101">
        <f t="shared" si="151"/>
        <v>0</v>
      </c>
      <c r="D436" s="105"/>
      <c r="E436" s="35"/>
      <c r="F436" s="32" t="str">
        <f t="shared" si="152"/>
        <v>N</v>
      </c>
      <c r="G436" s="32" t="str">
        <f t="shared" si="153"/>
        <v>N</v>
      </c>
      <c r="H436" s="32" t="str">
        <f t="shared" si="161"/>
        <v/>
      </c>
      <c r="I436" s="32" t="str">
        <f t="shared" si="141"/>
        <v/>
      </c>
      <c r="J436" s="32" t="str">
        <f t="shared" si="142"/>
        <v/>
      </c>
      <c r="K436" s="32" t="str">
        <f t="shared" si="154"/>
        <v/>
      </c>
      <c r="L436" s="32" t="str">
        <f t="shared" si="155"/>
        <v/>
      </c>
      <c r="M436" s="32" t="str">
        <f t="shared" si="143"/>
        <v/>
      </c>
      <c r="N436" s="32" t="str">
        <f t="shared" si="144"/>
        <v/>
      </c>
      <c r="O436" s="35" t="s">
        <v>51</v>
      </c>
      <c r="P436" s="32"/>
      <c r="Q436" s="32"/>
      <c r="R436" s="100" t="str">
        <f t="shared" si="156"/>
        <v/>
      </c>
      <c r="S436" s="100" t="str">
        <f t="shared" si="157"/>
        <v/>
      </c>
      <c r="T436" s="100" t="str">
        <f t="shared" si="158"/>
        <v/>
      </c>
      <c r="U436" s="100" t="str">
        <f t="shared" si="159"/>
        <v/>
      </c>
      <c r="V436" s="100" t="str">
        <f t="shared" si="145"/>
        <v/>
      </c>
      <c r="W436" s="100" t="str">
        <f t="shared" si="160"/>
        <v/>
      </c>
      <c r="X436" s="100" t="str">
        <f t="shared" si="146"/>
        <v/>
      </c>
      <c r="Y436" s="100" t="str">
        <f t="shared" si="147"/>
        <v/>
      </c>
      <c r="Z436" s="100" t="str">
        <f>IF(LEN(P436)&gt;0, DATA_ANALYSIS!E$20*P436+DATA_ANALYSIS!R$20, "")</f>
        <v/>
      </c>
      <c r="AA436" s="100" t="str">
        <f t="shared" si="148"/>
        <v/>
      </c>
      <c r="AB436" s="100" t="str">
        <f t="shared" si="149"/>
        <v/>
      </c>
      <c r="AC436" s="106" t="str">
        <f t="shared" si="150"/>
        <v/>
      </c>
    </row>
    <row r="437" spans="2:29" x14ac:dyDescent="0.2">
      <c r="B437" s="26"/>
      <c r="C437" s="101">
        <f t="shared" si="151"/>
        <v>0</v>
      </c>
      <c r="D437" s="105"/>
      <c r="E437" s="35"/>
      <c r="F437" s="32" t="str">
        <f t="shared" si="152"/>
        <v>N</v>
      </c>
      <c r="G437" s="32" t="str">
        <f t="shared" si="153"/>
        <v>N</v>
      </c>
      <c r="H437" s="32" t="str">
        <f t="shared" si="161"/>
        <v/>
      </c>
      <c r="I437" s="32" t="str">
        <f t="shared" si="141"/>
        <v/>
      </c>
      <c r="J437" s="32" t="str">
        <f t="shared" si="142"/>
        <v/>
      </c>
      <c r="K437" s="32" t="str">
        <f t="shared" si="154"/>
        <v/>
      </c>
      <c r="L437" s="32" t="str">
        <f t="shared" si="155"/>
        <v/>
      </c>
      <c r="M437" s="32" t="str">
        <f t="shared" si="143"/>
        <v/>
      </c>
      <c r="N437" s="32" t="str">
        <f t="shared" si="144"/>
        <v/>
      </c>
      <c r="O437" s="35" t="s">
        <v>51</v>
      </c>
      <c r="P437" s="32"/>
      <c r="Q437" s="32"/>
      <c r="R437" s="100" t="str">
        <f t="shared" si="156"/>
        <v/>
      </c>
      <c r="S437" s="100" t="str">
        <f t="shared" si="157"/>
        <v/>
      </c>
      <c r="T437" s="100" t="str">
        <f t="shared" si="158"/>
        <v/>
      </c>
      <c r="U437" s="100" t="str">
        <f t="shared" si="159"/>
        <v/>
      </c>
      <c r="V437" s="100" t="str">
        <f t="shared" si="145"/>
        <v/>
      </c>
      <c r="W437" s="100" t="str">
        <f t="shared" si="160"/>
        <v/>
      </c>
      <c r="X437" s="100" t="str">
        <f t="shared" si="146"/>
        <v/>
      </c>
      <c r="Y437" s="100" t="str">
        <f t="shared" si="147"/>
        <v/>
      </c>
      <c r="Z437" s="100" t="str">
        <f>IF(LEN(P437)&gt;0, DATA_ANALYSIS!E$20*P437+DATA_ANALYSIS!R$20, "")</f>
        <v/>
      </c>
      <c r="AA437" s="100" t="str">
        <f t="shared" si="148"/>
        <v/>
      </c>
      <c r="AB437" s="100" t="str">
        <f t="shared" si="149"/>
        <v/>
      </c>
      <c r="AC437" s="106" t="str">
        <f t="shared" si="150"/>
        <v/>
      </c>
    </row>
    <row r="438" spans="2:29" x14ac:dyDescent="0.2">
      <c r="B438" s="26"/>
      <c r="C438" s="101">
        <f t="shared" si="151"/>
        <v>0</v>
      </c>
      <c r="D438" s="105"/>
      <c r="E438" s="35"/>
      <c r="F438" s="32" t="str">
        <f t="shared" si="152"/>
        <v>N</v>
      </c>
      <c r="G438" s="32" t="str">
        <f t="shared" si="153"/>
        <v>N</v>
      </c>
      <c r="H438" s="32" t="str">
        <f t="shared" si="161"/>
        <v/>
      </c>
      <c r="I438" s="32" t="str">
        <f t="shared" si="141"/>
        <v/>
      </c>
      <c r="J438" s="32" t="str">
        <f t="shared" si="142"/>
        <v/>
      </c>
      <c r="K438" s="32" t="str">
        <f t="shared" si="154"/>
        <v/>
      </c>
      <c r="L438" s="32" t="str">
        <f t="shared" si="155"/>
        <v/>
      </c>
      <c r="M438" s="32" t="str">
        <f t="shared" si="143"/>
        <v/>
      </c>
      <c r="N438" s="32" t="str">
        <f t="shared" si="144"/>
        <v/>
      </c>
      <c r="O438" s="35" t="s">
        <v>51</v>
      </c>
      <c r="P438" s="32"/>
      <c r="Q438" s="32"/>
      <c r="R438" s="100" t="str">
        <f t="shared" si="156"/>
        <v/>
      </c>
      <c r="S438" s="100" t="str">
        <f t="shared" si="157"/>
        <v/>
      </c>
      <c r="T438" s="100" t="str">
        <f t="shared" si="158"/>
        <v/>
      </c>
      <c r="U438" s="100" t="str">
        <f t="shared" si="159"/>
        <v/>
      </c>
      <c r="V438" s="100" t="str">
        <f t="shared" si="145"/>
        <v/>
      </c>
      <c r="W438" s="100" t="str">
        <f t="shared" si="160"/>
        <v/>
      </c>
      <c r="X438" s="100" t="str">
        <f t="shared" si="146"/>
        <v/>
      </c>
      <c r="Y438" s="100" t="str">
        <f t="shared" si="147"/>
        <v/>
      </c>
      <c r="Z438" s="100" t="str">
        <f>IF(LEN(P438)&gt;0, DATA_ANALYSIS!E$20*P438+DATA_ANALYSIS!R$20, "")</f>
        <v/>
      </c>
      <c r="AA438" s="100" t="str">
        <f t="shared" si="148"/>
        <v/>
      </c>
      <c r="AB438" s="100" t="str">
        <f t="shared" si="149"/>
        <v/>
      </c>
      <c r="AC438" s="106" t="str">
        <f t="shared" si="150"/>
        <v/>
      </c>
    </row>
    <row r="439" spans="2:29" x14ac:dyDescent="0.2">
      <c r="B439" s="26"/>
      <c r="C439" s="101">
        <f t="shared" si="151"/>
        <v>0</v>
      </c>
      <c r="D439" s="105"/>
      <c r="E439" s="35"/>
      <c r="F439" s="32" t="str">
        <f t="shared" si="152"/>
        <v>N</v>
      </c>
      <c r="G439" s="32" t="str">
        <f t="shared" si="153"/>
        <v>N</v>
      </c>
      <c r="H439" s="32" t="str">
        <f t="shared" si="161"/>
        <v/>
      </c>
      <c r="I439" s="32" t="str">
        <f t="shared" si="141"/>
        <v/>
      </c>
      <c r="J439" s="32" t="str">
        <f t="shared" si="142"/>
        <v/>
      </c>
      <c r="K439" s="32" t="str">
        <f t="shared" si="154"/>
        <v/>
      </c>
      <c r="L439" s="32" t="str">
        <f t="shared" si="155"/>
        <v/>
      </c>
      <c r="M439" s="32" t="str">
        <f t="shared" si="143"/>
        <v/>
      </c>
      <c r="N439" s="32" t="str">
        <f t="shared" si="144"/>
        <v/>
      </c>
      <c r="O439" s="35" t="s">
        <v>51</v>
      </c>
      <c r="P439" s="32"/>
      <c r="Q439" s="32"/>
      <c r="R439" s="100" t="str">
        <f t="shared" si="156"/>
        <v/>
      </c>
      <c r="S439" s="100" t="str">
        <f t="shared" si="157"/>
        <v/>
      </c>
      <c r="T439" s="100" t="str">
        <f t="shared" si="158"/>
        <v/>
      </c>
      <c r="U439" s="100" t="str">
        <f t="shared" si="159"/>
        <v/>
      </c>
      <c r="V439" s="100" t="str">
        <f t="shared" si="145"/>
        <v/>
      </c>
      <c r="W439" s="100" t="str">
        <f t="shared" si="160"/>
        <v/>
      </c>
      <c r="X439" s="100" t="str">
        <f t="shared" si="146"/>
        <v/>
      </c>
      <c r="Y439" s="100" t="str">
        <f t="shared" si="147"/>
        <v/>
      </c>
      <c r="Z439" s="100" t="str">
        <f>IF(LEN(P439)&gt;0, DATA_ANALYSIS!E$20*P439+DATA_ANALYSIS!R$20, "")</f>
        <v/>
      </c>
      <c r="AA439" s="100" t="str">
        <f t="shared" si="148"/>
        <v/>
      </c>
      <c r="AB439" s="100" t="str">
        <f t="shared" si="149"/>
        <v/>
      </c>
      <c r="AC439" s="106" t="str">
        <f t="shared" si="150"/>
        <v/>
      </c>
    </row>
    <row r="440" spans="2:29" x14ac:dyDescent="0.2">
      <c r="B440" s="26"/>
      <c r="C440" s="101">
        <f t="shared" si="151"/>
        <v>0</v>
      </c>
      <c r="D440" s="105"/>
      <c r="E440" s="35"/>
      <c r="F440" s="32" t="str">
        <f t="shared" si="152"/>
        <v>N</v>
      </c>
      <c r="G440" s="32" t="str">
        <f t="shared" si="153"/>
        <v>N</v>
      </c>
      <c r="H440" s="32" t="str">
        <f t="shared" si="161"/>
        <v/>
      </c>
      <c r="I440" s="32" t="str">
        <f t="shared" si="141"/>
        <v/>
      </c>
      <c r="J440" s="32" t="str">
        <f t="shared" si="142"/>
        <v/>
      </c>
      <c r="K440" s="32" t="str">
        <f t="shared" si="154"/>
        <v/>
      </c>
      <c r="L440" s="32" t="str">
        <f t="shared" si="155"/>
        <v/>
      </c>
      <c r="M440" s="32" t="str">
        <f t="shared" si="143"/>
        <v/>
      </c>
      <c r="N440" s="32" t="str">
        <f t="shared" si="144"/>
        <v/>
      </c>
      <c r="O440" s="35" t="s">
        <v>51</v>
      </c>
      <c r="P440" s="32"/>
      <c r="Q440" s="32"/>
      <c r="R440" s="100" t="str">
        <f t="shared" si="156"/>
        <v/>
      </c>
      <c r="S440" s="100" t="str">
        <f t="shared" si="157"/>
        <v/>
      </c>
      <c r="T440" s="100" t="str">
        <f t="shared" si="158"/>
        <v/>
      </c>
      <c r="U440" s="100" t="str">
        <f t="shared" si="159"/>
        <v/>
      </c>
      <c r="V440" s="100" t="str">
        <f t="shared" si="145"/>
        <v/>
      </c>
      <c r="W440" s="100" t="str">
        <f t="shared" si="160"/>
        <v/>
      </c>
      <c r="X440" s="100" t="str">
        <f t="shared" si="146"/>
        <v/>
      </c>
      <c r="Y440" s="100" t="str">
        <f t="shared" si="147"/>
        <v/>
      </c>
      <c r="Z440" s="100" t="str">
        <f>IF(LEN(P440)&gt;0, DATA_ANALYSIS!E$20*P440+DATA_ANALYSIS!R$20, "")</f>
        <v/>
      </c>
      <c r="AA440" s="100" t="str">
        <f t="shared" si="148"/>
        <v/>
      </c>
      <c r="AB440" s="100" t="str">
        <f t="shared" si="149"/>
        <v/>
      </c>
      <c r="AC440" s="106" t="str">
        <f t="shared" si="150"/>
        <v/>
      </c>
    </row>
    <row r="441" spans="2:29" x14ac:dyDescent="0.2">
      <c r="B441" s="26"/>
      <c r="C441" s="101">
        <f t="shared" si="151"/>
        <v>0</v>
      </c>
      <c r="D441" s="105"/>
      <c r="E441" s="35"/>
      <c r="F441" s="32" t="str">
        <f t="shared" si="152"/>
        <v>N</v>
      </c>
      <c r="G441" s="32" t="str">
        <f t="shared" si="153"/>
        <v>N</v>
      </c>
      <c r="H441" s="32" t="str">
        <f t="shared" si="161"/>
        <v/>
      </c>
      <c r="I441" s="32" t="str">
        <f t="shared" si="141"/>
        <v/>
      </c>
      <c r="J441" s="32" t="str">
        <f t="shared" si="142"/>
        <v/>
      </c>
      <c r="K441" s="32" t="str">
        <f t="shared" si="154"/>
        <v/>
      </c>
      <c r="L441" s="32" t="str">
        <f t="shared" si="155"/>
        <v/>
      </c>
      <c r="M441" s="32" t="str">
        <f t="shared" si="143"/>
        <v/>
      </c>
      <c r="N441" s="32" t="str">
        <f t="shared" si="144"/>
        <v/>
      </c>
      <c r="O441" s="35" t="s">
        <v>51</v>
      </c>
      <c r="P441" s="32"/>
      <c r="Q441" s="32"/>
      <c r="R441" s="100" t="str">
        <f t="shared" si="156"/>
        <v/>
      </c>
      <c r="S441" s="100" t="str">
        <f t="shared" si="157"/>
        <v/>
      </c>
      <c r="T441" s="100" t="str">
        <f t="shared" si="158"/>
        <v/>
      </c>
      <c r="U441" s="100" t="str">
        <f t="shared" si="159"/>
        <v/>
      </c>
      <c r="V441" s="100" t="str">
        <f t="shared" si="145"/>
        <v/>
      </c>
      <c r="W441" s="100" t="str">
        <f t="shared" si="160"/>
        <v/>
      </c>
      <c r="X441" s="100" t="str">
        <f t="shared" si="146"/>
        <v/>
      </c>
      <c r="Y441" s="100" t="str">
        <f t="shared" si="147"/>
        <v/>
      </c>
      <c r="Z441" s="100" t="str">
        <f>IF(LEN(P441)&gt;0, DATA_ANALYSIS!E$20*P441+DATA_ANALYSIS!R$20, "")</f>
        <v/>
      </c>
      <c r="AA441" s="100" t="str">
        <f t="shared" si="148"/>
        <v/>
      </c>
      <c r="AB441" s="100" t="str">
        <f t="shared" si="149"/>
        <v/>
      </c>
      <c r="AC441" s="106" t="str">
        <f t="shared" si="150"/>
        <v/>
      </c>
    </row>
    <row r="442" spans="2:29" x14ac:dyDescent="0.2">
      <c r="B442" s="26"/>
      <c r="C442" s="101">
        <f t="shared" si="151"/>
        <v>0</v>
      </c>
      <c r="D442" s="105"/>
      <c r="E442" s="35"/>
      <c r="F442" s="32" t="str">
        <f t="shared" si="152"/>
        <v>N</v>
      </c>
      <c r="G442" s="32" t="str">
        <f t="shared" si="153"/>
        <v>N</v>
      </c>
      <c r="H442" s="32" t="str">
        <f t="shared" si="161"/>
        <v/>
      </c>
      <c r="I442" s="32" t="str">
        <f t="shared" si="141"/>
        <v/>
      </c>
      <c r="J442" s="32" t="str">
        <f t="shared" si="142"/>
        <v/>
      </c>
      <c r="K442" s="32" t="str">
        <f t="shared" si="154"/>
        <v/>
      </c>
      <c r="L442" s="32" t="str">
        <f t="shared" si="155"/>
        <v/>
      </c>
      <c r="M442" s="32" t="str">
        <f t="shared" si="143"/>
        <v/>
      </c>
      <c r="N442" s="32" t="str">
        <f t="shared" si="144"/>
        <v/>
      </c>
      <c r="O442" s="35" t="s">
        <v>51</v>
      </c>
      <c r="P442" s="32"/>
      <c r="Q442" s="32"/>
      <c r="R442" s="100" t="str">
        <f t="shared" si="156"/>
        <v/>
      </c>
      <c r="S442" s="100" t="str">
        <f t="shared" si="157"/>
        <v/>
      </c>
      <c r="T442" s="100" t="str">
        <f t="shared" si="158"/>
        <v/>
      </c>
      <c r="U442" s="100" t="str">
        <f t="shared" si="159"/>
        <v/>
      </c>
      <c r="V442" s="100" t="str">
        <f t="shared" si="145"/>
        <v/>
      </c>
      <c r="W442" s="100" t="str">
        <f t="shared" si="160"/>
        <v/>
      </c>
      <c r="X442" s="100" t="str">
        <f t="shared" si="146"/>
        <v/>
      </c>
      <c r="Y442" s="100" t="str">
        <f t="shared" si="147"/>
        <v/>
      </c>
      <c r="Z442" s="100" t="str">
        <f>IF(LEN(P442)&gt;0, DATA_ANALYSIS!E$20*P442+DATA_ANALYSIS!R$20, "")</f>
        <v/>
      </c>
      <c r="AA442" s="100" t="str">
        <f t="shared" si="148"/>
        <v/>
      </c>
      <c r="AB442" s="100" t="str">
        <f t="shared" si="149"/>
        <v/>
      </c>
      <c r="AC442" s="106" t="str">
        <f t="shared" si="150"/>
        <v/>
      </c>
    </row>
    <row r="443" spans="2:29" x14ac:dyDescent="0.2">
      <c r="B443" s="26"/>
      <c r="C443" s="101">
        <f t="shared" si="151"/>
        <v>0</v>
      </c>
      <c r="D443" s="105"/>
      <c r="E443" s="35"/>
      <c r="F443" s="32" t="str">
        <f t="shared" si="152"/>
        <v>N</v>
      </c>
      <c r="G443" s="32" t="str">
        <f t="shared" si="153"/>
        <v>N</v>
      </c>
      <c r="H443" s="32" t="str">
        <f t="shared" si="161"/>
        <v/>
      </c>
      <c r="I443" s="32" t="str">
        <f t="shared" si="141"/>
        <v/>
      </c>
      <c r="J443" s="32" t="str">
        <f t="shared" si="142"/>
        <v/>
      </c>
      <c r="K443" s="32" t="str">
        <f t="shared" si="154"/>
        <v/>
      </c>
      <c r="L443" s="32" t="str">
        <f t="shared" si="155"/>
        <v/>
      </c>
      <c r="M443" s="32" t="str">
        <f t="shared" si="143"/>
        <v/>
      </c>
      <c r="N443" s="32" t="str">
        <f t="shared" si="144"/>
        <v/>
      </c>
      <c r="O443" s="35" t="s">
        <v>51</v>
      </c>
      <c r="P443" s="32"/>
      <c r="Q443" s="32"/>
      <c r="R443" s="100" t="str">
        <f t="shared" si="156"/>
        <v/>
      </c>
      <c r="S443" s="100" t="str">
        <f t="shared" si="157"/>
        <v/>
      </c>
      <c r="T443" s="100" t="str">
        <f t="shared" si="158"/>
        <v/>
      </c>
      <c r="U443" s="100" t="str">
        <f t="shared" si="159"/>
        <v/>
      </c>
      <c r="V443" s="100" t="str">
        <f t="shared" si="145"/>
        <v/>
      </c>
      <c r="W443" s="100" t="str">
        <f t="shared" si="160"/>
        <v/>
      </c>
      <c r="X443" s="100" t="str">
        <f t="shared" si="146"/>
        <v/>
      </c>
      <c r="Y443" s="100" t="str">
        <f t="shared" si="147"/>
        <v/>
      </c>
      <c r="Z443" s="100" t="str">
        <f>IF(LEN(P443)&gt;0, DATA_ANALYSIS!E$20*P443+DATA_ANALYSIS!R$20, "")</f>
        <v/>
      </c>
      <c r="AA443" s="100" t="str">
        <f t="shared" si="148"/>
        <v/>
      </c>
      <c r="AB443" s="100" t="str">
        <f t="shared" si="149"/>
        <v/>
      </c>
      <c r="AC443" s="106" t="str">
        <f t="shared" si="150"/>
        <v/>
      </c>
    </row>
    <row r="444" spans="2:29" x14ac:dyDescent="0.2">
      <c r="B444" s="26"/>
      <c r="C444" s="101">
        <f t="shared" si="151"/>
        <v>0</v>
      </c>
      <c r="D444" s="105"/>
      <c r="E444" s="35"/>
      <c r="F444" s="32" t="str">
        <f t="shared" si="152"/>
        <v>N</v>
      </c>
      <c r="G444" s="32" t="str">
        <f t="shared" si="153"/>
        <v>N</v>
      </c>
      <c r="H444" s="32" t="str">
        <f t="shared" si="161"/>
        <v/>
      </c>
      <c r="I444" s="32" t="str">
        <f t="shared" si="141"/>
        <v/>
      </c>
      <c r="J444" s="32" t="str">
        <f t="shared" si="142"/>
        <v/>
      </c>
      <c r="K444" s="32" t="str">
        <f t="shared" si="154"/>
        <v/>
      </c>
      <c r="L444" s="32" t="str">
        <f t="shared" si="155"/>
        <v/>
      </c>
      <c r="M444" s="32" t="str">
        <f t="shared" si="143"/>
        <v/>
      </c>
      <c r="N444" s="32" t="str">
        <f t="shared" si="144"/>
        <v/>
      </c>
      <c r="O444" s="35" t="s">
        <v>51</v>
      </c>
      <c r="P444" s="32"/>
      <c r="Q444" s="32"/>
      <c r="R444" s="100" t="str">
        <f t="shared" si="156"/>
        <v/>
      </c>
      <c r="S444" s="100" t="str">
        <f t="shared" si="157"/>
        <v/>
      </c>
      <c r="T444" s="100" t="str">
        <f t="shared" si="158"/>
        <v/>
      </c>
      <c r="U444" s="100" t="str">
        <f t="shared" si="159"/>
        <v/>
      </c>
      <c r="V444" s="100" t="str">
        <f t="shared" si="145"/>
        <v/>
      </c>
      <c r="W444" s="100" t="str">
        <f t="shared" si="160"/>
        <v/>
      </c>
      <c r="X444" s="100" t="str">
        <f t="shared" si="146"/>
        <v/>
      </c>
      <c r="Y444" s="100" t="str">
        <f t="shared" si="147"/>
        <v/>
      </c>
      <c r="Z444" s="100" t="str">
        <f>IF(LEN(P444)&gt;0, DATA_ANALYSIS!E$20*P444+DATA_ANALYSIS!R$20, "")</f>
        <v/>
      </c>
      <c r="AA444" s="100" t="str">
        <f t="shared" si="148"/>
        <v/>
      </c>
      <c r="AB444" s="100" t="str">
        <f t="shared" si="149"/>
        <v/>
      </c>
      <c r="AC444" s="106" t="str">
        <f t="shared" si="150"/>
        <v/>
      </c>
    </row>
    <row r="445" spans="2:29" x14ac:dyDescent="0.2">
      <c r="B445" s="26"/>
      <c r="C445" s="101">
        <f t="shared" si="151"/>
        <v>0</v>
      </c>
      <c r="D445" s="105"/>
      <c r="E445" s="35"/>
      <c r="F445" s="32" t="str">
        <f t="shared" si="152"/>
        <v>N</v>
      </c>
      <c r="G445" s="32" t="str">
        <f t="shared" si="153"/>
        <v>N</v>
      </c>
      <c r="H445" s="32" t="str">
        <f t="shared" si="161"/>
        <v/>
      </c>
      <c r="I445" s="32" t="str">
        <f t="shared" si="141"/>
        <v/>
      </c>
      <c r="J445" s="32" t="str">
        <f t="shared" si="142"/>
        <v/>
      </c>
      <c r="K445" s="32" t="str">
        <f t="shared" si="154"/>
        <v/>
      </c>
      <c r="L445" s="32" t="str">
        <f t="shared" si="155"/>
        <v/>
      </c>
      <c r="M445" s="32" t="str">
        <f t="shared" si="143"/>
        <v/>
      </c>
      <c r="N445" s="32" t="str">
        <f t="shared" si="144"/>
        <v/>
      </c>
      <c r="O445" s="35" t="s">
        <v>51</v>
      </c>
      <c r="P445" s="32"/>
      <c r="Q445" s="32"/>
      <c r="R445" s="100" t="str">
        <f t="shared" si="156"/>
        <v/>
      </c>
      <c r="S445" s="100" t="str">
        <f t="shared" si="157"/>
        <v/>
      </c>
      <c r="T445" s="100" t="str">
        <f t="shared" si="158"/>
        <v/>
      </c>
      <c r="U445" s="100" t="str">
        <f t="shared" si="159"/>
        <v/>
      </c>
      <c r="V445" s="100" t="str">
        <f t="shared" si="145"/>
        <v/>
      </c>
      <c r="W445" s="100" t="str">
        <f t="shared" si="160"/>
        <v/>
      </c>
      <c r="X445" s="100" t="str">
        <f t="shared" si="146"/>
        <v/>
      </c>
      <c r="Y445" s="100" t="str">
        <f t="shared" si="147"/>
        <v/>
      </c>
      <c r="Z445" s="100" t="str">
        <f>IF(LEN(P445)&gt;0, DATA_ANALYSIS!E$20*P445+DATA_ANALYSIS!R$20, "")</f>
        <v/>
      </c>
      <c r="AA445" s="100" t="str">
        <f t="shared" si="148"/>
        <v/>
      </c>
      <c r="AB445" s="100" t="str">
        <f t="shared" si="149"/>
        <v/>
      </c>
      <c r="AC445" s="106" t="str">
        <f t="shared" si="150"/>
        <v/>
      </c>
    </row>
    <row r="446" spans="2:29" x14ac:dyDescent="0.2">
      <c r="B446" s="26"/>
      <c r="C446" s="101">
        <f t="shared" si="151"/>
        <v>0</v>
      </c>
      <c r="D446" s="105"/>
      <c r="E446" s="35"/>
      <c r="F446" s="32" t="str">
        <f t="shared" si="152"/>
        <v>N</v>
      </c>
      <c r="G446" s="32" t="str">
        <f t="shared" si="153"/>
        <v>N</v>
      </c>
      <c r="H446" s="32" t="str">
        <f t="shared" si="161"/>
        <v/>
      </c>
      <c r="I446" s="32" t="str">
        <f t="shared" si="141"/>
        <v/>
      </c>
      <c r="J446" s="32" t="str">
        <f t="shared" si="142"/>
        <v/>
      </c>
      <c r="K446" s="32" t="str">
        <f t="shared" si="154"/>
        <v/>
      </c>
      <c r="L446" s="32" t="str">
        <f t="shared" si="155"/>
        <v/>
      </c>
      <c r="M446" s="32" t="str">
        <f t="shared" si="143"/>
        <v/>
      </c>
      <c r="N446" s="32" t="str">
        <f t="shared" si="144"/>
        <v/>
      </c>
      <c r="O446" s="35" t="s">
        <v>51</v>
      </c>
      <c r="P446" s="32"/>
      <c r="Q446" s="32"/>
      <c r="R446" s="100" t="str">
        <f t="shared" si="156"/>
        <v/>
      </c>
      <c r="S446" s="100" t="str">
        <f t="shared" si="157"/>
        <v/>
      </c>
      <c r="T446" s="100" t="str">
        <f t="shared" si="158"/>
        <v/>
      </c>
      <c r="U446" s="100" t="str">
        <f t="shared" si="159"/>
        <v/>
      </c>
      <c r="V446" s="100" t="str">
        <f t="shared" si="145"/>
        <v/>
      </c>
      <c r="W446" s="100" t="str">
        <f t="shared" si="160"/>
        <v/>
      </c>
      <c r="X446" s="100" t="str">
        <f t="shared" si="146"/>
        <v/>
      </c>
      <c r="Y446" s="100" t="str">
        <f t="shared" si="147"/>
        <v/>
      </c>
      <c r="Z446" s="100" t="str">
        <f>IF(LEN(P446)&gt;0, DATA_ANALYSIS!E$20*P446+DATA_ANALYSIS!R$20, "")</f>
        <v/>
      </c>
      <c r="AA446" s="100" t="str">
        <f t="shared" si="148"/>
        <v/>
      </c>
      <c r="AB446" s="100" t="str">
        <f t="shared" si="149"/>
        <v/>
      </c>
      <c r="AC446" s="106" t="str">
        <f t="shared" si="150"/>
        <v/>
      </c>
    </row>
    <row r="447" spans="2:29" x14ac:dyDescent="0.2">
      <c r="B447" s="26"/>
      <c r="C447" s="101">
        <f t="shared" si="151"/>
        <v>0</v>
      </c>
      <c r="D447" s="105"/>
      <c r="E447" s="35"/>
      <c r="F447" s="32" t="str">
        <f t="shared" si="152"/>
        <v>N</v>
      </c>
      <c r="G447" s="32" t="str">
        <f t="shared" si="153"/>
        <v>N</v>
      </c>
      <c r="H447" s="32" t="str">
        <f t="shared" si="161"/>
        <v/>
      </c>
      <c r="I447" s="32" t="str">
        <f t="shared" si="141"/>
        <v/>
      </c>
      <c r="J447" s="32" t="str">
        <f t="shared" si="142"/>
        <v/>
      </c>
      <c r="K447" s="32" t="str">
        <f t="shared" si="154"/>
        <v/>
      </c>
      <c r="L447" s="32" t="str">
        <f t="shared" si="155"/>
        <v/>
      </c>
      <c r="M447" s="32" t="str">
        <f t="shared" si="143"/>
        <v/>
      </c>
      <c r="N447" s="32" t="str">
        <f t="shared" si="144"/>
        <v/>
      </c>
      <c r="O447" s="35" t="s">
        <v>51</v>
      </c>
      <c r="P447" s="32"/>
      <c r="Q447" s="32"/>
      <c r="R447" s="100" t="str">
        <f t="shared" si="156"/>
        <v/>
      </c>
      <c r="S447" s="100" t="str">
        <f t="shared" si="157"/>
        <v/>
      </c>
      <c r="T447" s="100" t="str">
        <f t="shared" si="158"/>
        <v/>
      </c>
      <c r="U447" s="100" t="str">
        <f t="shared" si="159"/>
        <v/>
      </c>
      <c r="V447" s="100" t="str">
        <f t="shared" si="145"/>
        <v/>
      </c>
      <c r="W447" s="100" t="str">
        <f t="shared" si="160"/>
        <v/>
      </c>
      <c r="X447" s="100" t="str">
        <f t="shared" si="146"/>
        <v/>
      </c>
      <c r="Y447" s="100" t="str">
        <f t="shared" si="147"/>
        <v/>
      </c>
      <c r="Z447" s="100" t="str">
        <f>IF(LEN(P447)&gt;0, DATA_ANALYSIS!E$20*P447+DATA_ANALYSIS!R$20, "")</f>
        <v/>
      </c>
      <c r="AA447" s="100" t="str">
        <f t="shared" si="148"/>
        <v/>
      </c>
      <c r="AB447" s="100" t="str">
        <f t="shared" si="149"/>
        <v/>
      </c>
      <c r="AC447" s="106" t="str">
        <f t="shared" si="150"/>
        <v/>
      </c>
    </row>
    <row r="448" spans="2:29" x14ac:dyDescent="0.2">
      <c r="B448" s="26"/>
      <c r="C448" s="101">
        <f t="shared" si="151"/>
        <v>0</v>
      </c>
      <c r="D448" s="105"/>
      <c r="E448" s="35"/>
      <c r="F448" s="32" t="str">
        <f t="shared" si="152"/>
        <v>N</v>
      </c>
      <c r="G448" s="32" t="str">
        <f t="shared" si="153"/>
        <v>N</v>
      </c>
      <c r="H448" s="32" t="str">
        <f t="shared" si="161"/>
        <v/>
      </c>
      <c r="I448" s="32" t="str">
        <f t="shared" si="141"/>
        <v/>
      </c>
      <c r="J448" s="32" t="str">
        <f t="shared" si="142"/>
        <v/>
      </c>
      <c r="K448" s="32" t="str">
        <f t="shared" si="154"/>
        <v/>
      </c>
      <c r="L448" s="32" t="str">
        <f t="shared" si="155"/>
        <v/>
      </c>
      <c r="M448" s="32" t="str">
        <f t="shared" si="143"/>
        <v/>
      </c>
      <c r="N448" s="32" t="str">
        <f t="shared" si="144"/>
        <v/>
      </c>
      <c r="O448" s="35" t="s">
        <v>51</v>
      </c>
      <c r="P448" s="32"/>
      <c r="Q448" s="32"/>
      <c r="R448" s="100" t="str">
        <f t="shared" si="156"/>
        <v/>
      </c>
      <c r="S448" s="100" t="str">
        <f t="shared" si="157"/>
        <v/>
      </c>
      <c r="T448" s="100" t="str">
        <f t="shared" si="158"/>
        <v/>
      </c>
      <c r="U448" s="100" t="str">
        <f t="shared" si="159"/>
        <v/>
      </c>
      <c r="V448" s="100" t="str">
        <f t="shared" si="145"/>
        <v/>
      </c>
      <c r="W448" s="100" t="str">
        <f t="shared" si="160"/>
        <v/>
      </c>
      <c r="X448" s="100" t="str">
        <f t="shared" si="146"/>
        <v/>
      </c>
      <c r="Y448" s="100" t="str">
        <f t="shared" si="147"/>
        <v/>
      </c>
      <c r="Z448" s="100" t="str">
        <f>IF(LEN(P448)&gt;0, DATA_ANALYSIS!E$20*P448+DATA_ANALYSIS!R$20, "")</f>
        <v/>
      </c>
      <c r="AA448" s="100" t="str">
        <f t="shared" si="148"/>
        <v/>
      </c>
      <c r="AB448" s="100" t="str">
        <f t="shared" si="149"/>
        <v/>
      </c>
      <c r="AC448" s="106" t="str">
        <f t="shared" si="150"/>
        <v/>
      </c>
    </row>
    <row r="449" spans="2:29" x14ac:dyDescent="0.2">
      <c r="B449" s="26"/>
      <c r="C449" s="101">
        <f t="shared" si="151"/>
        <v>0</v>
      </c>
      <c r="D449" s="105"/>
      <c r="E449" s="35"/>
      <c r="F449" s="32" t="str">
        <f t="shared" si="152"/>
        <v>N</v>
      </c>
      <c r="G449" s="32" t="str">
        <f t="shared" si="153"/>
        <v>N</v>
      </c>
      <c r="H449" s="32" t="str">
        <f t="shared" si="161"/>
        <v/>
      </c>
      <c r="I449" s="32" t="str">
        <f t="shared" si="141"/>
        <v/>
      </c>
      <c r="J449" s="32" t="str">
        <f t="shared" si="142"/>
        <v/>
      </c>
      <c r="K449" s="32" t="str">
        <f t="shared" si="154"/>
        <v/>
      </c>
      <c r="L449" s="32" t="str">
        <f t="shared" si="155"/>
        <v/>
      </c>
      <c r="M449" s="32" t="str">
        <f t="shared" si="143"/>
        <v/>
      </c>
      <c r="N449" s="32" t="str">
        <f t="shared" si="144"/>
        <v/>
      </c>
      <c r="O449" s="35" t="s">
        <v>51</v>
      </c>
      <c r="P449" s="32"/>
      <c r="Q449" s="32"/>
      <c r="R449" s="100" t="str">
        <f t="shared" si="156"/>
        <v/>
      </c>
      <c r="S449" s="100" t="str">
        <f t="shared" si="157"/>
        <v/>
      </c>
      <c r="T449" s="100" t="str">
        <f t="shared" si="158"/>
        <v/>
      </c>
      <c r="U449" s="100" t="str">
        <f t="shared" si="159"/>
        <v/>
      </c>
      <c r="V449" s="100" t="str">
        <f t="shared" si="145"/>
        <v/>
      </c>
      <c r="W449" s="100" t="str">
        <f t="shared" si="160"/>
        <v/>
      </c>
      <c r="X449" s="100" t="str">
        <f t="shared" si="146"/>
        <v/>
      </c>
      <c r="Y449" s="100" t="str">
        <f t="shared" si="147"/>
        <v/>
      </c>
      <c r="Z449" s="100" t="str">
        <f>IF(LEN(P449)&gt;0, DATA_ANALYSIS!E$20*P449+DATA_ANALYSIS!R$20, "")</f>
        <v/>
      </c>
      <c r="AA449" s="100" t="str">
        <f t="shared" si="148"/>
        <v/>
      </c>
      <c r="AB449" s="100" t="str">
        <f t="shared" si="149"/>
        <v/>
      </c>
      <c r="AC449" s="106" t="str">
        <f t="shared" si="150"/>
        <v/>
      </c>
    </row>
    <row r="450" spans="2:29" x14ac:dyDescent="0.2">
      <c r="B450" s="26"/>
      <c r="C450" s="101">
        <f t="shared" si="151"/>
        <v>0</v>
      </c>
      <c r="D450" s="105"/>
      <c r="E450" s="35"/>
      <c r="F450" s="32" t="str">
        <f t="shared" si="152"/>
        <v>N</v>
      </c>
      <c r="G450" s="32" t="str">
        <f t="shared" si="153"/>
        <v>N</v>
      </c>
      <c r="H450" s="32" t="str">
        <f t="shared" si="161"/>
        <v/>
      </c>
      <c r="I450" s="32" t="str">
        <f t="shared" si="141"/>
        <v/>
      </c>
      <c r="J450" s="32" t="str">
        <f t="shared" si="142"/>
        <v/>
      </c>
      <c r="K450" s="32" t="str">
        <f t="shared" si="154"/>
        <v/>
      </c>
      <c r="L450" s="32" t="str">
        <f t="shared" si="155"/>
        <v/>
      </c>
      <c r="M450" s="32" t="str">
        <f t="shared" si="143"/>
        <v/>
      </c>
      <c r="N450" s="32" t="str">
        <f t="shared" si="144"/>
        <v/>
      </c>
      <c r="O450" s="35" t="s">
        <v>51</v>
      </c>
      <c r="P450" s="32"/>
      <c r="Q450" s="32"/>
      <c r="R450" s="100" t="str">
        <f t="shared" si="156"/>
        <v/>
      </c>
      <c r="S450" s="100" t="str">
        <f t="shared" si="157"/>
        <v/>
      </c>
      <c r="T450" s="100" t="str">
        <f t="shared" si="158"/>
        <v/>
      </c>
      <c r="U450" s="100" t="str">
        <f t="shared" si="159"/>
        <v/>
      </c>
      <c r="V450" s="100" t="str">
        <f t="shared" si="145"/>
        <v/>
      </c>
      <c r="W450" s="100" t="str">
        <f t="shared" si="160"/>
        <v/>
      </c>
      <c r="X450" s="100" t="str">
        <f t="shared" si="146"/>
        <v/>
      </c>
      <c r="Y450" s="100" t="str">
        <f t="shared" si="147"/>
        <v/>
      </c>
      <c r="Z450" s="100" t="str">
        <f>IF(LEN(P450)&gt;0, DATA_ANALYSIS!E$20*P450+DATA_ANALYSIS!R$20, "")</f>
        <v/>
      </c>
      <c r="AA450" s="100" t="str">
        <f t="shared" si="148"/>
        <v/>
      </c>
      <c r="AB450" s="100" t="str">
        <f t="shared" si="149"/>
        <v/>
      </c>
      <c r="AC450" s="106" t="str">
        <f t="shared" si="150"/>
        <v/>
      </c>
    </row>
    <row r="451" spans="2:29" x14ac:dyDescent="0.2">
      <c r="B451" s="26"/>
      <c r="C451" s="101">
        <f t="shared" si="151"/>
        <v>0</v>
      </c>
      <c r="D451" s="105"/>
      <c r="E451" s="35"/>
      <c r="F451" s="32" t="str">
        <f t="shared" si="152"/>
        <v>N</v>
      </c>
      <c r="G451" s="32" t="str">
        <f t="shared" si="153"/>
        <v>N</v>
      </c>
      <c r="H451" s="32" t="str">
        <f t="shared" si="161"/>
        <v/>
      </c>
      <c r="I451" s="32" t="str">
        <f t="shared" si="141"/>
        <v/>
      </c>
      <c r="J451" s="32" t="str">
        <f t="shared" si="142"/>
        <v/>
      </c>
      <c r="K451" s="32" t="str">
        <f t="shared" si="154"/>
        <v/>
      </c>
      <c r="L451" s="32" t="str">
        <f t="shared" si="155"/>
        <v/>
      </c>
      <c r="M451" s="32" t="str">
        <f t="shared" si="143"/>
        <v/>
      </c>
      <c r="N451" s="32" t="str">
        <f t="shared" si="144"/>
        <v/>
      </c>
      <c r="O451" s="35" t="s">
        <v>51</v>
      </c>
      <c r="P451" s="32"/>
      <c r="Q451" s="32"/>
      <c r="R451" s="100" t="str">
        <f t="shared" si="156"/>
        <v/>
      </c>
      <c r="S451" s="100" t="str">
        <f t="shared" si="157"/>
        <v/>
      </c>
      <c r="T451" s="100" t="str">
        <f t="shared" si="158"/>
        <v/>
      </c>
      <c r="U451" s="100" t="str">
        <f t="shared" si="159"/>
        <v/>
      </c>
      <c r="V451" s="100" t="str">
        <f t="shared" si="145"/>
        <v/>
      </c>
      <c r="W451" s="100" t="str">
        <f t="shared" si="160"/>
        <v/>
      </c>
      <c r="X451" s="100" t="str">
        <f t="shared" si="146"/>
        <v/>
      </c>
      <c r="Y451" s="100" t="str">
        <f t="shared" si="147"/>
        <v/>
      </c>
      <c r="Z451" s="100" t="str">
        <f>IF(LEN(P451)&gt;0, DATA_ANALYSIS!E$20*P451+DATA_ANALYSIS!R$20, "")</f>
        <v/>
      </c>
      <c r="AA451" s="100" t="str">
        <f t="shared" si="148"/>
        <v/>
      </c>
      <c r="AB451" s="100" t="str">
        <f t="shared" si="149"/>
        <v/>
      </c>
      <c r="AC451" s="106" t="str">
        <f t="shared" si="150"/>
        <v/>
      </c>
    </row>
    <row r="452" spans="2:29" x14ac:dyDescent="0.2">
      <c r="B452" s="26"/>
      <c r="C452" s="101">
        <f t="shared" si="151"/>
        <v>0</v>
      </c>
      <c r="D452" s="105"/>
      <c r="E452" s="35"/>
      <c r="F452" s="32" t="str">
        <f t="shared" si="152"/>
        <v>N</v>
      </c>
      <c r="G452" s="32" t="str">
        <f t="shared" si="153"/>
        <v>N</v>
      </c>
      <c r="H452" s="32" t="str">
        <f t="shared" si="161"/>
        <v/>
      </c>
      <c r="I452" s="32" t="str">
        <f t="shared" si="141"/>
        <v/>
      </c>
      <c r="J452" s="32" t="str">
        <f t="shared" si="142"/>
        <v/>
      </c>
      <c r="K452" s="32" t="str">
        <f t="shared" si="154"/>
        <v/>
      </c>
      <c r="L452" s="32" t="str">
        <f t="shared" si="155"/>
        <v/>
      </c>
      <c r="M452" s="32" t="str">
        <f t="shared" si="143"/>
        <v/>
      </c>
      <c r="N452" s="32" t="str">
        <f t="shared" si="144"/>
        <v/>
      </c>
      <c r="O452" s="35" t="s">
        <v>51</v>
      </c>
      <c r="P452" s="32"/>
      <c r="Q452" s="32"/>
      <c r="R452" s="100" t="str">
        <f t="shared" si="156"/>
        <v/>
      </c>
      <c r="S452" s="100" t="str">
        <f t="shared" si="157"/>
        <v/>
      </c>
      <c r="T452" s="100" t="str">
        <f t="shared" si="158"/>
        <v/>
      </c>
      <c r="U452" s="100" t="str">
        <f t="shared" si="159"/>
        <v/>
      </c>
      <c r="V452" s="100" t="str">
        <f t="shared" si="145"/>
        <v/>
      </c>
      <c r="W452" s="100" t="str">
        <f t="shared" si="160"/>
        <v/>
      </c>
      <c r="X452" s="100" t="str">
        <f t="shared" si="146"/>
        <v/>
      </c>
      <c r="Y452" s="100" t="str">
        <f t="shared" si="147"/>
        <v/>
      </c>
      <c r="Z452" s="100" t="str">
        <f>IF(LEN(P452)&gt;0, DATA_ANALYSIS!E$20*P452+DATA_ANALYSIS!R$20, "")</f>
        <v/>
      </c>
      <c r="AA452" s="100" t="str">
        <f t="shared" si="148"/>
        <v/>
      </c>
      <c r="AB452" s="100" t="str">
        <f t="shared" si="149"/>
        <v/>
      </c>
      <c r="AC452" s="106" t="str">
        <f t="shared" si="150"/>
        <v/>
      </c>
    </row>
    <row r="453" spans="2:29" x14ac:dyDescent="0.2">
      <c r="B453" s="26"/>
      <c r="C453" s="101">
        <f t="shared" si="151"/>
        <v>0</v>
      </c>
      <c r="D453" s="105"/>
      <c r="E453" s="35"/>
      <c r="F453" s="32" t="str">
        <f t="shared" si="152"/>
        <v>N</v>
      </c>
      <c r="G453" s="32" t="str">
        <f t="shared" si="153"/>
        <v>N</v>
      </c>
      <c r="H453" s="32" t="str">
        <f t="shared" si="161"/>
        <v/>
      </c>
      <c r="I453" s="32" t="str">
        <f t="shared" si="141"/>
        <v/>
      </c>
      <c r="J453" s="32" t="str">
        <f t="shared" si="142"/>
        <v/>
      </c>
      <c r="K453" s="32" t="str">
        <f t="shared" si="154"/>
        <v/>
      </c>
      <c r="L453" s="32" t="str">
        <f t="shared" si="155"/>
        <v/>
      </c>
      <c r="M453" s="32" t="str">
        <f t="shared" si="143"/>
        <v/>
      </c>
      <c r="N453" s="32" t="str">
        <f t="shared" si="144"/>
        <v/>
      </c>
      <c r="O453" s="35" t="s">
        <v>51</v>
      </c>
      <c r="P453" s="32"/>
      <c r="Q453" s="32"/>
      <c r="R453" s="100" t="str">
        <f t="shared" si="156"/>
        <v/>
      </c>
      <c r="S453" s="100" t="str">
        <f t="shared" si="157"/>
        <v/>
      </c>
      <c r="T453" s="100" t="str">
        <f t="shared" si="158"/>
        <v/>
      </c>
      <c r="U453" s="100" t="str">
        <f t="shared" si="159"/>
        <v/>
      </c>
      <c r="V453" s="100" t="str">
        <f t="shared" si="145"/>
        <v/>
      </c>
      <c r="W453" s="100" t="str">
        <f t="shared" si="160"/>
        <v/>
      </c>
      <c r="X453" s="100" t="str">
        <f t="shared" si="146"/>
        <v/>
      </c>
      <c r="Y453" s="100" t="str">
        <f t="shared" si="147"/>
        <v/>
      </c>
      <c r="Z453" s="100" t="str">
        <f>IF(LEN(P453)&gt;0, DATA_ANALYSIS!E$20*P453+DATA_ANALYSIS!R$20, "")</f>
        <v/>
      </c>
      <c r="AA453" s="100" t="str">
        <f t="shared" si="148"/>
        <v/>
      </c>
      <c r="AB453" s="100" t="str">
        <f t="shared" si="149"/>
        <v/>
      </c>
      <c r="AC453" s="106" t="str">
        <f t="shared" si="150"/>
        <v/>
      </c>
    </row>
    <row r="454" spans="2:29" x14ac:dyDescent="0.2">
      <c r="B454" s="26"/>
      <c r="C454" s="101">
        <f t="shared" si="151"/>
        <v>0</v>
      </c>
      <c r="D454" s="105"/>
      <c r="E454" s="35"/>
      <c r="F454" s="32" t="str">
        <f t="shared" si="152"/>
        <v>N</v>
      </c>
      <c r="G454" s="32" t="str">
        <f t="shared" si="153"/>
        <v>N</v>
      </c>
      <c r="H454" s="32" t="str">
        <f t="shared" si="161"/>
        <v/>
      </c>
      <c r="I454" s="32" t="str">
        <f t="shared" si="141"/>
        <v/>
      </c>
      <c r="J454" s="32" t="str">
        <f t="shared" si="142"/>
        <v/>
      </c>
      <c r="K454" s="32" t="str">
        <f t="shared" si="154"/>
        <v/>
      </c>
      <c r="L454" s="32" t="str">
        <f t="shared" si="155"/>
        <v/>
      </c>
      <c r="M454" s="32" t="str">
        <f t="shared" si="143"/>
        <v/>
      </c>
      <c r="N454" s="32" t="str">
        <f t="shared" si="144"/>
        <v/>
      </c>
      <c r="O454" s="35" t="s">
        <v>51</v>
      </c>
      <c r="P454" s="32"/>
      <c r="Q454" s="32"/>
      <c r="R454" s="100" t="str">
        <f t="shared" si="156"/>
        <v/>
      </c>
      <c r="S454" s="100" t="str">
        <f t="shared" si="157"/>
        <v/>
      </c>
      <c r="T454" s="100" t="str">
        <f t="shared" si="158"/>
        <v/>
      </c>
      <c r="U454" s="100" t="str">
        <f t="shared" si="159"/>
        <v/>
      </c>
      <c r="V454" s="100" t="str">
        <f t="shared" si="145"/>
        <v/>
      </c>
      <c r="W454" s="100" t="str">
        <f t="shared" si="160"/>
        <v/>
      </c>
      <c r="X454" s="100" t="str">
        <f t="shared" si="146"/>
        <v/>
      </c>
      <c r="Y454" s="100" t="str">
        <f t="shared" si="147"/>
        <v/>
      </c>
      <c r="Z454" s="100" t="str">
        <f>IF(LEN(P454)&gt;0, DATA_ANALYSIS!E$20*P454+DATA_ANALYSIS!R$20, "")</f>
        <v/>
      </c>
      <c r="AA454" s="100" t="str">
        <f t="shared" si="148"/>
        <v/>
      </c>
      <c r="AB454" s="100" t="str">
        <f t="shared" si="149"/>
        <v/>
      </c>
      <c r="AC454" s="106" t="str">
        <f t="shared" si="150"/>
        <v/>
      </c>
    </row>
    <row r="455" spans="2:29" x14ac:dyDescent="0.2">
      <c r="B455" s="26"/>
      <c r="C455" s="101">
        <f t="shared" si="151"/>
        <v>0</v>
      </c>
      <c r="D455" s="105"/>
      <c r="E455" s="35"/>
      <c r="F455" s="32" t="str">
        <f t="shared" si="152"/>
        <v>N</v>
      </c>
      <c r="G455" s="32" t="str">
        <f t="shared" si="153"/>
        <v>N</v>
      </c>
      <c r="H455" s="32" t="str">
        <f t="shared" si="161"/>
        <v/>
      </c>
      <c r="I455" s="32" t="str">
        <f t="shared" si="141"/>
        <v/>
      </c>
      <c r="J455" s="32" t="str">
        <f t="shared" si="142"/>
        <v/>
      </c>
      <c r="K455" s="32" t="str">
        <f t="shared" si="154"/>
        <v/>
      </c>
      <c r="L455" s="32" t="str">
        <f t="shared" si="155"/>
        <v/>
      </c>
      <c r="M455" s="32" t="str">
        <f t="shared" si="143"/>
        <v/>
      </c>
      <c r="N455" s="32" t="str">
        <f t="shared" si="144"/>
        <v/>
      </c>
      <c r="O455" s="35" t="s">
        <v>51</v>
      </c>
      <c r="P455" s="32"/>
      <c r="Q455" s="32"/>
      <c r="R455" s="100" t="str">
        <f t="shared" si="156"/>
        <v/>
      </c>
      <c r="S455" s="100" t="str">
        <f t="shared" si="157"/>
        <v/>
      </c>
      <c r="T455" s="100" t="str">
        <f t="shared" si="158"/>
        <v/>
      </c>
      <c r="U455" s="100" t="str">
        <f t="shared" si="159"/>
        <v/>
      </c>
      <c r="V455" s="100" t="str">
        <f t="shared" si="145"/>
        <v/>
      </c>
      <c r="W455" s="100" t="str">
        <f t="shared" si="160"/>
        <v/>
      </c>
      <c r="X455" s="100" t="str">
        <f t="shared" si="146"/>
        <v/>
      </c>
      <c r="Y455" s="100" t="str">
        <f t="shared" si="147"/>
        <v/>
      </c>
      <c r="Z455" s="100" t="str">
        <f>IF(LEN(P455)&gt;0, DATA_ANALYSIS!E$20*P455+DATA_ANALYSIS!R$20, "")</f>
        <v/>
      </c>
      <c r="AA455" s="100" t="str">
        <f t="shared" si="148"/>
        <v/>
      </c>
      <c r="AB455" s="100" t="str">
        <f t="shared" si="149"/>
        <v/>
      </c>
      <c r="AC455" s="106" t="str">
        <f t="shared" si="150"/>
        <v/>
      </c>
    </row>
    <row r="456" spans="2:29" x14ac:dyDescent="0.2">
      <c r="B456" s="26"/>
      <c r="C456" s="101">
        <f t="shared" si="151"/>
        <v>0</v>
      </c>
      <c r="D456" s="105"/>
      <c r="E456" s="35"/>
      <c r="F456" s="32" t="str">
        <f t="shared" si="152"/>
        <v>N</v>
      </c>
      <c r="G456" s="32" t="str">
        <f t="shared" si="153"/>
        <v>N</v>
      </c>
      <c r="H456" s="32" t="str">
        <f t="shared" si="161"/>
        <v/>
      </c>
      <c r="I456" s="32" t="str">
        <f t="shared" si="141"/>
        <v/>
      </c>
      <c r="J456" s="32" t="str">
        <f t="shared" si="142"/>
        <v/>
      </c>
      <c r="K456" s="32" t="str">
        <f t="shared" si="154"/>
        <v/>
      </c>
      <c r="L456" s="32" t="str">
        <f t="shared" si="155"/>
        <v/>
      </c>
      <c r="M456" s="32" t="str">
        <f t="shared" si="143"/>
        <v/>
      </c>
      <c r="N456" s="32" t="str">
        <f t="shared" si="144"/>
        <v/>
      </c>
      <c r="O456" s="35" t="s">
        <v>51</v>
      </c>
      <c r="P456" s="32"/>
      <c r="Q456" s="32"/>
      <c r="R456" s="100" t="str">
        <f t="shared" si="156"/>
        <v/>
      </c>
      <c r="S456" s="100" t="str">
        <f t="shared" si="157"/>
        <v/>
      </c>
      <c r="T456" s="100" t="str">
        <f t="shared" si="158"/>
        <v/>
      </c>
      <c r="U456" s="100" t="str">
        <f t="shared" si="159"/>
        <v/>
      </c>
      <c r="V456" s="100" t="str">
        <f t="shared" si="145"/>
        <v/>
      </c>
      <c r="W456" s="100" t="str">
        <f t="shared" si="160"/>
        <v/>
      </c>
      <c r="X456" s="100" t="str">
        <f t="shared" si="146"/>
        <v/>
      </c>
      <c r="Y456" s="100" t="str">
        <f t="shared" si="147"/>
        <v/>
      </c>
      <c r="Z456" s="100" t="str">
        <f>IF(LEN(P456)&gt;0, DATA_ANALYSIS!E$20*P456+DATA_ANALYSIS!R$20, "")</f>
        <v/>
      </c>
      <c r="AA456" s="100" t="str">
        <f t="shared" si="148"/>
        <v/>
      </c>
      <c r="AB456" s="100" t="str">
        <f t="shared" si="149"/>
        <v/>
      </c>
      <c r="AC456" s="106" t="str">
        <f t="shared" si="150"/>
        <v/>
      </c>
    </row>
    <row r="457" spans="2:29" x14ac:dyDescent="0.2">
      <c r="B457" s="26"/>
      <c r="C457" s="101">
        <f t="shared" si="151"/>
        <v>0</v>
      </c>
      <c r="D457" s="105"/>
      <c r="E457" s="35"/>
      <c r="F457" s="32" t="str">
        <f t="shared" si="152"/>
        <v>N</v>
      </c>
      <c r="G457" s="32" t="str">
        <f t="shared" si="153"/>
        <v>N</v>
      </c>
      <c r="H457" s="32" t="str">
        <f t="shared" si="161"/>
        <v/>
      </c>
      <c r="I457" s="32" t="str">
        <f t="shared" si="141"/>
        <v/>
      </c>
      <c r="J457" s="32" t="str">
        <f t="shared" si="142"/>
        <v/>
      </c>
      <c r="K457" s="32" t="str">
        <f t="shared" si="154"/>
        <v/>
      </c>
      <c r="L457" s="32" t="str">
        <f t="shared" si="155"/>
        <v/>
      </c>
      <c r="M457" s="32" t="str">
        <f t="shared" si="143"/>
        <v/>
      </c>
      <c r="N457" s="32" t="str">
        <f t="shared" si="144"/>
        <v/>
      </c>
      <c r="O457" s="35" t="s">
        <v>51</v>
      </c>
      <c r="P457" s="32"/>
      <c r="Q457" s="32"/>
      <c r="R457" s="100" t="str">
        <f t="shared" si="156"/>
        <v/>
      </c>
      <c r="S457" s="100" t="str">
        <f t="shared" si="157"/>
        <v/>
      </c>
      <c r="T457" s="100" t="str">
        <f t="shared" si="158"/>
        <v/>
      </c>
      <c r="U457" s="100" t="str">
        <f t="shared" si="159"/>
        <v/>
      </c>
      <c r="V457" s="100" t="str">
        <f t="shared" si="145"/>
        <v/>
      </c>
      <c r="W457" s="100" t="str">
        <f t="shared" si="160"/>
        <v/>
      </c>
      <c r="X457" s="100" t="str">
        <f t="shared" si="146"/>
        <v/>
      </c>
      <c r="Y457" s="100" t="str">
        <f t="shared" si="147"/>
        <v/>
      </c>
      <c r="Z457" s="100" t="str">
        <f>IF(LEN(P457)&gt;0, DATA_ANALYSIS!E$20*P457+DATA_ANALYSIS!R$20, "")</f>
        <v/>
      </c>
      <c r="AA457" s="100" t="str">
        <f t="shared" si="148"/>
        <v/>
      </c>
      <c r="AB457" s="100" t="str">
        <f t="shared" si="149"/>
        <v/>
      </c>
      <c r="AC457" s="106" t="str">
        <f t="shared" si="150"/>
        <v/>
      </c>
    </row>
    <row r="458" spans="2:29" x14ac:dyDescent="0.2">
      <c r="B458" s="26"/>
      <c r="C458" s="101">
        <f t="shared" si="151"/>
        <v>0</v>
      </c>
      <c r="D458" s="105"/>
      <c r="E458" s="35"/>
      <c r="F458" s="32" t="str">
        <f t="shared" si="152"/>
        <v>N</v>
      </c>
      <c r="G458" s="32" t="str">
        <f t="shared" si="153"/>
        <v>N</v>
      </c>
      <c r="H458" s="32" t="str">
        <f t="shared" si="161"/>
        <v/>
      </c>
      <c r="I458" s="32" t="str">
        <f t="shared" si="141"/>
        <v/>
      </c>
      <c r="J458" s="32" t="str">
        <f t="shared" si="142"/>
        <v/>
      </c>
      <c r="K458" s="32" t="str">
        <f t="shared" si="154"/>
        <v/>
      </c>
      <c r="L458" s="32" t="str">
        <f t="shared" si="155"/>
        <v/>
      </c>
      <c r="M458" s="32" t="str">
        <f t="shared" si="143"/>
        <v/>
      </c>
      <c r="N458" s="32" t="str">
        <f t="shared" si="144"/>
        <v/>
      </c>
      <c r="O458" s="35" t="s">
        <v>51</v>
      </c>
      <c r="P458" s="32"/>
      <c r="Q458" s="32"/>
      <c r="R458" s="100" t="str">
        <f t="shared" si="156"/>
        <v/>
      </c>
      <c r="S458" s="100" t="str">
        <f t="shared" si="157"/>
        <v/>
      </c>
      <c r="T458" s="100" t="str">
        <f t="shared" si="158"/>
        <v/>
      </c>
      <c r="U458" s="100" t="str">
        <f t="shared" si="159"/>
        <v/>
      </c>
      <c r="V458" s="100" t="str">
        <f t="shared" si="145"/>
        <v/>
      </c>
      <c r="W458" s="100" t="str">
        <f t="shared" si="160"/>
        <v/>
      </c>
      <c r="X458" s="100" t="str">
        <f t="shared" si="146"/>
        <v/>
      </c>
      <c r="Y458" s="100" t="str">
        <f t="shared" si="147"/>
        <v/>
      </c>
      <c r="Z458" s="100" t="str">
        <f>IF(LEN(P458)&gt;0, DATA_ANALYSIS!E$20*P458+DATA_ANALYSIS!R$20, "")</f>
        <v/>
      </c>
      <c r="AA458" s="100" t="str">
        <f t="shared" si="148"/>
        <v/>
      </c>
      <c r="AB458" s="100" t="str">
        <f t="shared" si="149"/>
        <v/>
      </c>
      <c r="AC458" s="106" t="str">
        <f t="shared" si="150"/>
        <v/>
      </c>
    </row>
    <row r="459" spans="2:29" x14ac:dyDescent="0.2">
      <c r="B459" s="26"/>
      <c r="C459" s="101">
        <f t="shared" si="151"/>
        <v>0</v>
      </c>
      <c r="D459" s="105"/>
      <c r="E459" s="35"/>
      <c r="F459" s="32" t="str">
        <f t="shared" si="152"/>
        <v>N</v>
      </c>
      <c r="G459" s="32" t="str">
        <f t="shared" si="153"/>
        <v>N</v>
      </c>
      <c r="H459" s="32" t="str">
        <f t="shared" si="161"/>
        <v/>
      </c>
      <c r="I459" s="32" t="str">
        <f t="shared" si="141"/>
        <v/>
      </c>
      <c r="J459" s="32" t="str">
        <f t="shared" si="142"/>
        <v/>
      </c>
      <c r="K459" s="32" t="str">
        <f t="shared" si="154"/>
        <v/>
      </c>
      <c r="L459" s="32" t="str">
        <f t="shared" si="155"/>
        <v/>
      </c>
      <c r="M459" s="32" t="str">
        <f t="shared" si="143"/>
        <v/>
      </c>
      <c r="N459" s="32" t="str">
        <f t="shared" si="144"/>
        <v/>
      </c>
      <c r="O459" s="35" t="s">
        <v>51</v>
      </c>
      <c r="P459" s="32"/>
      <c r="Q459" s="32"/>
      <c r="R459" s="100" t="str">
        <f t="shared" si="156"/>
        <v/>
      </c>
      <c r="S459" s="100" t="str">
        <f t="shared" si="157"/>
        <v/>
      </c>
      <c r="T459" s="100" t="str">
        <f t="shared" si="158"/>
        <v/>
      </c>
      <c r="U459" s="100" t="str">
        <f t="shared" si="159"/>
        <v/>
      </c>
      <c r="V459" s="100" t="str">
        <f t="shared" si="145"/>
        <v/>
      </c>
      <c r="W459" s="100" t="str">
        <f t="shared" si="160"/>
        <v/>
      </c>
      <c r="X459" s="100" t="str">
        <f t="shared" si="146"/>
        <v/>
      </c>
      <c r="Y459" s="100" t="str">
        <f t="shared" si="147"/>
        <v/>
      </c>
      <c r="Z459" s="100" t="str">
        <f>IF(LEN(P459)&gt;0, DATA_ANALYSIS!E$20*P459+DATA_ANALYSIS!R$20, "")</f>
        <v/>
      </c>
      <c r="AA459" s="100" t="str">
        <f t="shared" si="148"/>
        <v/>
      </c>
      <c r="AB459" s="100" t="str">
        <f t="shared" si="149"/>
        <v/>
      </c>
      <c r="AC459" s="106" t="str">
        <f t="shared" si="150"/>
        <v/>
      </c>
    </row>
    <row r="460" spans="2:29" x14ac:dyDescent="0.2">
      <c r="B460" s="26"/>
      <c r="C460" s="101">
        <f t="shared" si="151"/>
        <v>0</v>
      </c>
      <c r="D460" s="105"/>
      <c r="E460" s="35"/>
      <c r="F460" s="32" t="str">
        <f t="shared" si="152"/>
        <v>N</v>
      </c>
      <c r="G460" s="32" t="str">
        <f t="shared" si="153"/>
        <v>N</v>
      </c>
      <c r="H460" s="32" t="str">
        <f t="shared" si="161"/>
        <v/>
      </c>
      <c r="I460" s="32" t="str">
        <f t="shared" si="141"/>
        <v/>
      </c>
      <c r="J460" s="32" t="str">
        <f t="shared" si="142"/>
        <v/>
      </c>
      <c r="K460" s="32" t="str">
        <f t="shared" si="154"/>
        <v/>
      </c>
      <c r="L460" s="32" t="str">
        <f t="shared" si="155"/>
        <v/>
      </c>
      <c r="M460" s="32" t="str">
        <f t="shared" si="143"/>
        <v/>
      </c>
      <c r="N460" s="32" t="str">
        <f t="shared" si="144"/>
        <v/>
      </c>
      <c r="O460" s="35" t="s">
        <v>51</v>
      </c>
      <c r="P460" s="32"/>
      <c r="Q460" s="32"/>
      <c r="R460" s="100" t="str">
        <f t="shared" si="156"/>
        <v/>
      </c>
      <c r="S460" s="100" t="str">
        <f t="shared" si="157"/>
        <v/>
      </c>
      <c r="T460" s="100" t="str">
        <f t="shared" si="158"/>
        <v/>
      </c>
      <c r="U460" s="100" t="str">
        <f t="shared" si="159"/>
        <v/>
      </c>
      <c r="V460" s="100" t="str">
        <f t="shared" si="145"/>
        <v/>
      </c>
      <c r="W460" s="100" t="str">
        <f t="shared" si="160"/>
        <v/>
      </c>
      <c r="X460" s="100" t="str">
        <f t="shared" si="146"/>
        <v/>
      </c>
      <c r="Y460" s="100" t="str">
        <f t="shared" si="147"/>
        <v/>
      </c>
      <c r="Z460" s="100" t="str">
        <f>IF(LEN(P460)&gt;0, DATA_ANALYSIS!E$20*P460+DATA_ANALYSIS!R$20, "")</f>
        <v/>
      </c>
      <c r="AA460" s="100" t="str">
        <f t="shared" si="148"/>
        <v/>
      </c>
      <c r="AB460" s="100" t="str">
        <f t="shared" si="149"/>
        <v/>
      </c>
      <c r="AC460" s="106" t="str">
        <f t="shared" si="150"/>
        <v/>
      </c>
    </row>
    <row r="461" spans="2:29" x14ac:dyDescent="0.2">
      <c r="B461" s="26"/>
      <c r="C461" s="101">
        <f t="shared" si="151"/>
        <v>0</v>
      </c>
      <c r="D461" s="105"/>
      <c r="E461" s="35"/>
      <c r="F461" s="32" t="str">
        <f t="shared" si="152"/>
        <v>N</v>
      </c>
      <c r="G461" s="32" t="str">
        <f t="shared" si="153"/>
        <v>N</v>
      </c>
      <c r="H461" s="32" t="str">
        <f t="shared" si="161"/>
        <v/>
      </c>
      <c r="I461" s="32" t="str">
        <f t="shared" si="141"/>
        <v/>
      </c>
      <c r="J461" s="32" t="str">
        <f t="shared" si="142"/>
        <v/>
      </c>
      <c r="K461" s="32" t="str">
        <f t="shared" si="154"/>
        <v/>
      </c>
      <c r="L461" s="32" t="str">
        <f t="shared" si="155"/>
        <v/>
      </c>
      <c r="M461" s="32" t="str">
        <f t="shared" si="143"/>
        <v/>
      </c>
      <c r="N461" s="32" t="str">
        <f t="shared" si="144"/>
        <v/>
      </c>
      <c r="O461" s="35" t="s">
        <v>51</v>
      </c>
      <c r="P461" s="32"/>
      <c r="Q461" s="32"/>
      <c r="R461" s="100" t="str">
        <f t="shared" si="156"/>
        <v/>
      </c>
      <c r="S461" s="100" t="str">
        <f t="shared" si="157"/>
        <v/>
      </c>
      <c r="T461" s="100" t="str">
        <f t="shared" si="158"/>
        <v/>
      </c>
      <c r="U461" s="100" t="str">
        <f t="shared" si="159"/>
        <v/>
      </c>
      <c r="V461" s="100" t="str">
        <f t="shared" si="145"/>
        <v/>
      </c>
      <c r="W461" s="100" t="str">
        <f t="shared" si="160"/>
        <v/>
      </c>
      <c r="X461" s="100" t="str">
        <f t="shared" si="146"/>
        <v/>
      </c>
      <c r="Y461" s="100" t="str">
        <f t="shared" si="147"/>
        <v/>
      </c>
      <c r="Z461" s="100" t="str">
        <f>IF(LEN(P461)&gt;0, DATA_ANALYSIS!E$20*P461+DATA_ANALYSIS!R$20, "")</f>
        <v/>
      </c>
      <c r="AA461" s="100" t="str">
        <f t="shared" si="148"/>
        <v/>
      </c>
      <c r="AB461" s="100" t="str">
        <f t="shared" si="149"/>
        <v/>
      </c>
      <c r="AC461" s="106" t="str">
        <f t="shared" si="150"/>
        <v/>
      </c>
    </row>
    <row r="462" spans="2:29" x14ac:dyDescent="0.2">
      <c r="B462" s="26"/>
      <c r="C462" s="101">
        <f t="shared" si="151"/>
        <v>0</v>
      </c>
      <c r="D462" s="105"/>
      <c r="E462" s="35"/>
      <c r="F462" s="32" t="str">
        <f t="shared" si="152"/>
        <v>N</v>
      </c>
      <c r="G462" s="32" t="str">
        <f t="shared" si="153"/>
        <v>N</v>
      </c>
      <c r="H462" s="32" t="str">
        <f t="shared" si="161"/>
        <v/>
      </c>
      <c r="I462" s="32" t="str">
        <f t="shared" si="141"/>
        <v/>
      </c>
      <c r="J462" s="32" t="str">
        <f t="shared" si="142"/>
        <v/>
      </c>
      <c r="K462" s="32" t="str">
        <f t="shared" si="154"/>
        <v/>
      </c>
      <c r="L462" s="32" t="str">
        <f t="shared" si="155"/>
        <v/>
      </c>
      <c r="M462" s="32" t="str">
        <f t="shared" si="143"/>
        <v/>
      </c>
      <c r="N462" s="32" t="str">
        <f t="shared" si="144"/>
        <v/>
      </c>
      <c r="O462" s="35" t="s">
        <v>51</v>
      </c>
      <c r="P462" s="32"/>
      <c r="Q462" s="32"/>
      <c r="R462" s="100" t="str">
        <f t="shared" si="156"/>
        <v/>
      </c>
      <c r="S462" s="100" t="str">
        <f t="shared" si="157"/>
        <v/>
      </c>
      <c r="T462" s="100" t="str">
        <f t="shared" si="158"/>
        <v/>
      </c>
      <c r="U462" s="100" t="str">
        <f t="shared" si="159"/>
        <v/>
      </c>
      <c r="V462" s="100" t="str">
        <f t="shared" si="145"/>
        <v/>
      </c>
      <c r="W462" s="100" t="str">
        <f t="shared" si="160"/>
        <v/>
      </c>
      <c r="X462" s="100" t="str">
        <f t="shared" si="146"/>
        <v/>
      </c>
      <c r="Y462" s="100" t="str">
        <f t="shared" si="147"/>
        <v/>
      </c>
      <c r="Z462" s="100" t="str">
        <f>IF(LEN(P462)&gt;0, DATA_ANALYSIS!E$20*P462+DATA_ANALYSIS!R$20, "")</f>
        <v/>
      </c>
      <c r="AA462" s="100" t="str">
        <f t="shared" si="148"/>
        <v/>
      </c>
      <c r="AB462" s="100" t="str">
        <f t="shared" si="149"/>
        <v/>
      </c>
      <c r="AC462" s="106" t="str">
        <f t="shared" si="150"/>
        <v/>
      </c>
    </row>
    <row r="463" spans="2:29" x14ac:dyDescent="0.2">
      <c r="B463" s="26"/>
      <c r="C463" s="101">
        <f t="shared" si="151"/>
        <v>0</v>
      </c>
      <c r="D463" s="105"/>
      <c r="E463" s="35"/>
      <c r="F463" s="32" t="str">
        <f t="shared" si="152"/>
        <v>N</v>
      </c>
      <c r="G463" s="32" t="str">
        <f t="shared" si="153"/>
        <v>N</v>
      </c>
      <c r="H463" s="32" t="str">
        <f t="shared" si="161"/>
        <v/>
      </c>
      <c r="I463" s="32" t="str">
        <f t="shared" si="141"/>
        <v/>
      </c>
      <c r="J463" s="32" t="str">
        <f t="shared" si="142"/>
        <v/>
      </c>
      <c r="K463" s="32" t="str">
        <f t="shared" si="154"/>
        <v/>
      </c>
      <c r="L463" s="32" t="str">
        <f t="shared" si="155"/>
        <v/>
      </c>
      <c r="M463" s="32" t="str">
        <f t="shared" si="143"/>
        <v/>
      </c>
      <c r="N463" s="32" t="str">
        <f t="shared" si="144"/>
        <v/>
      </c>
      <c r="O463" s="35" t="s">
        <v>51</v>
      </c>
      <c r="P463" s="32"/>
      <c r="Q463" s="32"/>
      <c r="R463" s="100" t="str">
        <f t="shared" si="156"/>
        <v/>
      </c>
      <c r="S463" s="100" t="str">
        <f t="shared" si="157"/>
        <v/>
      </c>
      <c r="T463" s="100" t="str">
        <f t="shared" si="158"/>
        <v/>
      </c>
      <c r="U463" s="100" t="str">
        <f t="shared" si="159"/>
        <v/>
      </c>
      <c r="V463" s="100" t="str">
        <f t="shared" si="145"/>
        <v/>
      </c>
      <c r="W463" s="100" t="str">
        <f t="shared" si="160"/>
        <v/>
      </c>
      <c r="X463" s="100" t="str">
        <f t="shared" si="146"/>
        <v/>
      </c>
      <c r="Y463" s="100" t="str">
        <f t="shared" si="147"/>
        <v/>
      </c>
      <c r="Z463" s="100" t="str">
        <f>IF(LEN(P463)&gt;0, DATA_ANALYSIS!E$20*P463+DATA_ANALYSIS!R$20, "")</f>
        <v/>
      </c>
      <c r="AA463" s="100" t="str">
        <f t="shared" si="148"/>
        <v/>
      </c>
      <c r="AB463" s="100" t="str">
        <f t="shared" si="149"/>
        <v/>
      </c>
      <c r="AC463" s="106" t="str">
        <f t="shared" si="150"/>
        <v/>
      </c>
    </row>
    <row r="464" spans="2:29" x14ac:dyDescent="0.2">
      <c r="B464" s="26"/>
      <c r="C464" s="101">
        <f t="shared" si="151"/>
        <v>0</v>
      </c>
      <c r="D464" s="105"/>
      <c r="E464" s="35"/>
      <c r="F464" s="32" t="str">
        <f t="shared" si="152"/>
        <v>N</v>
      </c>
      <c r="G464" s="32" t="str">
        <f t="shared" si="153"/>
        <v>N</v>
      </c>
      <c r="H464" s="32" t="str">
        <f t="shared" si="161"/>
        <v/>
      </c>
      <c r="I464" s="32" t="str">
        <f t="shared" si="141"/>
        <v/>
      </c>
      <c r="J464" s="32" t="str">
        <f t="shared" si="142"/>
        <v/>
      </c>
      <c r="K464" s="32" t="str">
        <f t="shared" si="154"/>
        <v/>
      </c>
      <c r="L464" s="32" t="str">
        <f t="shared" si="155"/>
        <v/>
      </c>
      <c r="M464" s="32" t="str">
        <f t="shared" si="143"/>
        <v/>
      </c>
      <c r="N464" s="32" t="str">
        <f t="shared" si="144"/>
        <v/>
      </c>
      <c r="O464" s="35" t="s">
        <v>51</v>
      </c>
      <c r="P464" s="32"/>
      <c r="Q464" s="32"/>
      <c r="R464" s="100" t="str">
        <f t="shared" si="156"/>
        <v/>
      </c>
      <c r="S464" s="100" t="str">
        <f t="shared" si="157"/>
        <v/>
      </c>
      <c r="T464" s="100" t="str">
        <f t="shared" si="158"/>
        <v/>
      </c>
      <c r="U464" s="100" t="str">
        <f t="shared" si="159"/>
        <v/>
      </c>
      <c r="V464" s="100" t="str">
        <f t="shared" si="145"/>
        <v/>
      </c>
      <c r="W464" s="100" t="str">
        <f t="shared" si="160"/>
        <v/>
      </c>
      <c r="X464" s="100" t="str">
        <f t="shared" si="146"/>
        <v/>
      </c>
      <c r="Y464" s="100" t="str">
        <f t="shared" si="147"/>
        <v/>
      </c>
      <c r="Z464" s="100" t="str">
        <f>IF(LEN(P464)&gt;0, DATA_ANALYSIS!E$20*P464+DATA_ANALYSIS!R$20, "")</f>
        <v/>
      </c>
      <c r="AA464" s="100" t="str">
        <f t="shared" si="148"/>
        <v/>
      </c>
      <c r="AB464" s="100" t="str">
        <f t="shared" si="149"/>
        <v/>
      </c>
      <c r="AC464" s="106" t="str">
        <f t="shared" si="150"/>
        <v/>
      </c>
    </row>
    <row r="465" spans="2:29" x14ac:dyDescent="0.2">
      <c r="B465" s="26"/>
      <c r="C465" s="101">
        <f t="shared" si="151"/>
        <v>0</v>
      </c>
      <c r="D465" s="105"/>
      <c r="E465" s="35"/>
      <c r="F465" s="32" t="str">
        <f t="shared" si="152"/>
        <v>N</v>
      </c>
      <c r="G465" s="32" t="str">
        <f t="shared" si="153"/>
        <v>N</v>
      </c>
      <c r="H465" s="32" t="str">
        <f t="shared" si="161"/>
        <v/>
      </c>
      <c r="I465" s="32" t="str">
        <f t="shared" si="141"/>
        <v/>
      </c>
      <c r="J465" s="32" t="str">
        <f t="shared" si="142"/>
        <v/>
      </c>
      <c r="K465" s="32" t="str">
        <f t="shared" si="154"/>
        <v/>
      </c>
      <c r="L465" s="32" t="str">
        <f t="shared" si="155"/>
        <v/>
      </c>
      <c r="M465" s="32" t="str">
        <f t="shared" si="143"/>
        <v/>
      </c>
      <c r="N465" s="32" t="str">
        <f t="shared" si="144"/>
        <v/>
      </c>
      <c r="O465" s="35" t="s">
        <v>51</v>
      </c>
      <c r="P465" s="32"/>
      <c r="Q465" s="32"/>
      <c r="R465" s="100" t="str">
        <f t="shared" si="156"/>
        <v/>
      </c>
      <c r="S465" s="100" t="str">
        <f t="shared" si="157"/>
        <v/>
      </c>
      <c r="T465" s="100" t="str">
        <f t="shared" si="158"/>
        <v/>
      </c>
      <c r="U465" s="100" t="str">
        <f t="shared" si="159"/>
        <v/>
      </c>
      <c r="V465" s="100" t="str">
        <f t="shared" si="145"/>
        <v/>
      </c>
      <c r="W465" s="100" t="str">
        <f t="shared" si="160"/>
        <v/>
      </c>
      <c r="X465" s="100" t="str">
        <f t="shared" si="146"/>
        <v/>
      </c>
      <c r="Y465" s="100" t="str">
        <f t="shared" si="147"/>
        <v/>
      </c>
      <c r="Z465" s="100" t="str">
        <f>IF(LEN(P465)&gt;0, DATA_ANALYSIS!E$20*P465+DATA_ANALYSIS!R$20, "")</f>
        <v/>
      </c>
      <c r="AA465" s="100" t="str">
        <f t="shared" si="148"/>
        <v/>
      </c>
      <c r="AB465" s="100" t="str">
        <f t="shared" si="149"/>
        <v/>
      </c>
      <c r="AC465" s="106" t="str">
        <f t="shared" si="150"/>
        <v/>
      </c>
    </row>
    <row r="466" spans="2:29" x14ac:dyDescent="0.2">
      <c r="B466" s="26"/>
      <c r="C466" s="101">
        <f t="shared" si="151"/>
        <v>0</v>
      </c>
      <c r="D466" s="105"/>
      <c r="E466" s="35"/>
      <c r="F466" s="32" t="str">
        <f t="shared" si="152"/>
        <v>N</v>
      </c>
      <c r="G466" s="32" t="str">
        <f t="shared" si="153"/>
        <v>N</v>
      </c>
      <c r="H466" s="32" t="str">
        <f t="shared" si="161"/>
        <v/>
      </c>
      <c r="I466" s="32" t="str">
        <f t="shared" si="141"/>
        <v/>
      </c>
      <c r="J466" s="32" t="str">
        <f t="shared" si="142"/>
        <v/>
      </c>
      <c r="K466" s="32" t="str">
        <f t="shared" si="154"/>
        <v/>
      </c>
      <c r="L466" s="32" t="str">
        <f t="shared" si="155"/>
        <v/>
      </c>
      <c r="M466" s="32" t="str">
        <f t="shared" si="143"/>
        <v/>
      </c>
      <c r="N466" s="32" t="str">
        <f t="shared" si="144"/>
        <v/>
      </c>
      <c r="O466" s="35" t="s">
        <v>51</v>
      </c>
      <c r="P466" s="32"/>
      <c r="Q466" s="32"/>
      <c r="R466" s="100" t="str">
        <f t="shared" si="156"/>
        <v/>
      </c>
      <c r="S466" s="100" t="str">
        <f t="shared" si="157"/>
        <v/>
      </c>
      <c r="T466" s="100" t="str">
        <f t="shared" si="158"/>
        <v/>
      </c>
      <c r="U466" s="100" t="str">
        <f t="shared" si="159"/>
        <v/>
      </c>
      <c r="V466" s="100" t="str">
        <f t="shared" si="145"/>
        <v/>
      </c>
      <c r="W466" s="100" t="str">
        <f t="shared" si="160"/>
        <v/>
      </c>
      <c r="X466" s="100" t="str">
        <f t="shared" si="146"/>
        <v/>
      </c>
      <c r="Y466" s="100" t="str">
        <f t="shared" si="147"/>
        <v/>
      </c>
      <c r="Z466" s="100" t="str">
        <f>IF(LEN(P466)&gt;0, DATA_ANALYSIS!E$20*P466+DATA_ANALYSIS!R$20, "")</f>
        <v/>
      </c>
      <c r="AA466" s="100" t="str">
        <f t="shared" si="148"/>
        <v/>
      </c>
      <c r="AB466" s="100" t="str">
        <f t="shared" si="149"/>
        <v/>
      </c>
      <c r="AC466" s="106" t="str">
        <f t="shared" si="150"/>
        <v/>
      </c>
    </row>
    <row r="467" spans="2:29" x14ac:dyDescent="0.2">
      <c r="B467" s="26"/>
      <c r="C467" s="101">
        <f t="shared" si="151"/>
        <v>0</v>
      </c>
      <c r="D467" s="105"/>
      <c r="E467" s="35"/>
      <c r="F467" s="32" t="str">
        <f t="shared" si="152"/>
        <v>N</v>
      </c>
      <c r="G467" s="32" t="str">
        <f t="shared" si="153"/>
        <v>N</v>
      </c>
      <c r="H467" s="32" t="str">
        <f t="shared" si="161"/>
        <v/>
      </c>
      <c r="I467" s="32" t="str">
        <f t="shared" si="141"/>
        <v/>
      </c>
      <c r="J467" s="32" t="str">
        <f t="shared" si="142"/>
        <v/>
      </c>
      <c r="K467" s="32" t="str">
        <f t="shared" si="154"/>
        <v/>
      </c>
      <c r="L467" s="32" t="str">
        <f t="shared" si="155"/>
        <v/>
      </c>
      <c r="M467" s="32" t="str">
        <f t="shared" si="143"/>
        <v/>
      </c>
      <c r="N467" s="32" t="str">
        <f t="shared" si="144"/>
        <v/>
      </c>
      <c r="O467" s="35" t="s">
        <v>51</v>
      </c>
      <c r="P467" s="32"/>
      <c r="Q467" s="32"/>
      <c r="R467" s="100" t="str">
        <f t="shared" si="156"/>
        <v/>
      </c>
      <c r="S467" s="100" t="str">
        <f t="shared" si="157"/>
        <v/>
      </c>
      <c r="T467" s="100" t="str">
        <f t="shared" si="158"/>
        <v/>
      </c>
      <c r="U467" s="100" t="str">
        <f t="shared" si="159"/>
        <v/>
      </c>
      <c r="V467" s="100" t="str">
        <f t="shared" si="145"/>
        <v/>
      </c>
      <c r="W467" s="100" t="str">
        <f t="shared" si="160"/>
        <v/>
      </c>
      <c r="X467" s="100" t="str">
        <f t="shared" si="146"/>
        <v/>
      </c>
      <c r="Y467" s="100" t="str">
        <f t="shared" si="147"/>
        <v/>
      </c>
      <c r="Z467" s="100" t="str">
        <f>IF(LEN(P467)&gt;0, DATA_ANALYSIS!E$20*P467+DATA_ANALYSIS!R$20, "")</f>
        <v/>
      </c>
      <c r="AA467" s="100" t="str">
        <f t="shared" si="148"/>
        <v/>
      </c>
      <c r="AB467" s="100" t="str">
        <f t="shared" si="149"/>
        <v/>
      </c>
      <c r="AC467" s="106" t="str">
        <f t="shared" si="150"/>
        <v/>
      </c>
    </row>
    <row r="468" spans="2:29" x14ac:dyDescent="0.2">
      <c r="B468" s="26"/>
      <c r="C468" s="101">
        <f t="shared" si="151"/>
        <v>0</v>
      </c>
      <c r="D468" s="105"/>
      <c r="E468" s="35"/>
      <c r="F468" s="32" t="str">
        <f t="shared" si="152"/>
        <v>N</v>
      </c>
      <c r="G468" s="32" t="str">
        <f t="shared" si="153"/>
        <v>N</v>
      </c>
      <c r="H468" s="32" t="str">
        <f t="shared" si="161"/>
        <v/>
      </c>
      <c r="I468" s="32" t="str">
        <f t="shared" si="141"/>
        <v/>
      </c>
      <c r="J468" s="32" t="str">
        <f t="shared" si="142"/>
        <v/>
      </c>
      <c r="K468" s="32" t="str">
        <f t="shared" si="154"/>
        <v/>
      </c>
      <c r="L468" s="32" t="str">
        <f t="shared" si="155"/>
        <v/>
      </c>
      <c r="M468" s="32" t="str">
        <f t="shared" si="143"/>
        <v/>
      </c>
      <c r="N468" s="32" t="str">
        <f t="shared" si="144"/>
        <v/>
      </c>
      <c r="O468" s="35" t="s">
        <v>51</v>
      </c>
      <c r="P468" s="32"/>
      <c r="Q468" s="32"/>
      <c r="R468" s="100" t="str">
        <f t="shared" si="156"/>
        <v/>
      </c>
      <c r="S468" s="100" t="str">
        <f t="shared" si="157"/>
        <v/>
      </c>
      <c r="T468" s="100" t="str">
        <f t="shared" si="158"/>
        <v/>
      </c>
      <c r="U468" s="100" t="str">
        <f t="shared" si="159"/>
        <v/>
      </c>
      <c r="V468" s="100" t="str">
        <f t="shared" si="145"/>
        <v/>
      </c>
      <c r="W468" s="100" t="str">
        <f t="shared" si="160"/>
        <v/>
      </c>
      <c r="X468" s="100" t="str">
        <f t="shared" si="146"/>
        <v/>
      </c>
      <c r="Y468" s="100" t="str">
        <f t="shared" si="147"/>
        <v/>
      </c>
      <c r="Z468" s="100" t="str">
        <f>IF(LEN(P468)&gt;0, DATA_ANALYSIS!E$20*P468+DATA_ANALYSIS!R$20, "")</f>
        <v/>
      </c>
      <c r="AA468" s="100" t="str">
        <f t="shared" si="148"/>
        <v/>
      </c>
      <c r="AB468" s="100" t="str">
        <f t="shared" si="149"/>
        <v/>
      </c>
      <c r="AC468" s="106" t="str">
        <f t="shared" si="150"/>
        <v/>
      </c>
    </row>
    <row r="469" spans="2:29" x14ac:dyDescent="0.2">
      <c r="B469" s="26"/>
      <c r="C469" s="101">
        <f t="shared" si="151"/>
        <v>0</v>
      </c>
      <c r="D469" s="105"/>
      <c r="E469" s="35"/>
      <c r="F469" s="32" t="str">
        <f t="shared" si="152"/>
        <v>N</v>
      </c>
      <c r="G469" s="32" t="str">
        <f t="shared" si="153"/>
        <v>N</v>
      </c>
      <c r="H469" s="32" t="str">
        <f t="shared" si="161"/>
        <v/>
      </c>
      <c r="I469" s="32" t="str">
        <f t="shared" si="141"/>
        <v/>
      </c>
      <c r="J469" s="32" t="str">
        <f t="shared" si="142"/>
        <v/>
      </c>
      <c r="K469" s="32" t="str">
        <f t="shared" si="154"/>
        <v/>
      </c>
      <c r="L469" s="32" t="str">
        <f t="shared" si="155"/>
        <v/>
      </c>
      <c r="M469" s="32" t="str">
        <f t="shared" si="143"/>
        <v/>
      </c>
      <c r="N469" s="32" t="str">
        <f t="shared" si="144"/>
        <v/>
      </c>
      <c r="O469" s="35" t="s">
        <v>51</v>
      </c>
      <c r="P469" s="32"/>
      <c r="Q469" s="32"/>
      <c r="R469" s="100" t="str">
        <f t="shared" si="156"/>
        <v/>
      </c>
      <c r="S469" s="100" t="str">
        <f t="shared" si="157"/>
        <v/>
      </c>
      <c r="T469" s="100" t="str">
        <f t="shared" si="158"/>
        <v/>
      </c>
      <c r="U469" s="100" t="str">
        <f t="shared" si="159"/>
        <v/>
      </c>
      <c r="V469" s="100" t="str">
        <f t="shared" si="145"/>
        <v/>
      </c>
      <c r="W469" s="100" t="str">
        <f t="shared" si="160"/>
        <v/>
      </c>
      <c r="X469" s="100" t="str">
        <f t="shared" si="146"/>
        <v/>
      </c>
      <c r="Y469" s="100" t="str">
        <f t="shared" si="147"/>
        <v/>
      </c>
      <c r="Z469" s="100" t="str">
        <f>IF(LEN(P469)&gt;0, DATA_ANALYSIS!E$20*P469+DATA_ANALYSIS!R$20, "")</f>
        <v/>
      </c>
      <c r="AA469" s="100" t="str">
        <f t="shared" si="148"/>
        <v/>
      </c>
      <c r="AB469" s="100" t="str">
        <f t="shared" si="149"/>
        <v/>
      </c>
      <c r="AC469" s="106" t="str">
        <f t="shared" si="150"/>
        <v/>
      </c>
    </row>
    <row r="470" spans="2:29" x14ac:dyDescent="0.2">
      <c r="B470" s="26"/>
      <c r="C470" s="101">
        <f t="shared" si="151"/>
        <v>0</v>
      </c>
      <c r="D470" s="105"/>
      <c r="E470" s="35"/>
      <c r="F470" s="32" t="str">
        <f t="shared" si="152"/>
        <v>N</v>
      </c>
      <c r="G470" s="32" t="str">
        <f t="shared" si="153"/>
        <v>N</v>
      </c>
      <c r="H470" s="32" t="str">
        <f t="shared" si="161"/>
        <v/>
      </c>
      <c r="I470" s="32" t="str">
        <f t="shared" si="141"/>
        <v/>
      </c>
      <c r="J470" s="32" t="str">
        <f t="shared" si="142"/>
        <v/>
      </c>
      <c r="K470" s="32" t="str">
        <f t="shared" si="154"/>
        <v/>
      </c>
      <c r="L470" s="32" t="str">
        <f t="shared" si="155"/>
        <v/>
      </c>
      <c r="M470" s="32" t="str">
        <f t="shared" si="143"/>
        <v/>
      </c>
      <c r="N470" s="32" t="str">
        <f t="shared" si="144"/>
        <v/>
      </c>
      <c r="O470" s="35" t="s">
        <v>51</v>
      </c>
      <c r="P470" s="32"/>
      <c r="Q470" s="32"/>
      <c r="R470" s="100" t="str">
        <f t="shared" si="156"/>
        <v/>
      </c>
      <c r="S470" s="100" t="str">
        <f t="shared" si="157"/>
        <v/>
      </c>
      <c r="T470" s="100" t="str">
        <f t="shared" si="158"/>
        <v/>
      </c>
      <c r="U470" s="100" t="str">
        <f t="shared" si="159"/>
        <v/>
      </c>
      <c r="V470" s="100" t="str">
        <f t="shared" si="145"/>
        <v/>
      </c>
      <c r="W470" s="100" t="str">
        <f t="shared" si="160"/>
        <v/>
      </c>
      <c r="X470" s="100" t="str">
        <f t="shared" si="146"/>
        <v/>
      </c>
      <c r="Y470" s="100" t="str">
        <f t="shared" si="147"/>
        <v/>
      </c>
      <c r="Z470" s="100" t="str">
        <f>IF(LEN(P470)&gt;0, DATA_ANALYSIS!E$20*P470+DATA_ANALYSIS!R$20, "")</f>
        <v/>
      </c>
      <c r="AA470" s="100" t="str">
        <f t="shared" si="148"/>
        <v/>
      </c>
      <c r="AB470" s="100" t="str">
        <f t="shared" si="149"/>
        <v/>
      </c>
      <c r="AC470" s="106" t="str">
        <f t="shared" si="150"/>
        <v/>
      </c>
    </row>
    <row r="471" spans="2:29" x14ac:dyDescent="0.2">
      <c r="B471" s="26"/>
      <c r="C471" s="101">
        <f t="shared" si="151"/>
        <v>0</v>
      </c>
      <c r="D471" s="105"/>
      <c r="E471" s="35"/>
      <c r="F471" s="32" t="str">
        <f t="shared" si="152"/>
        <v>N</v>
      </c>
      <c r="G471" s="32" t="str">
        <f t="shared" si="153"/>
        <v>N</v>
      </c>
      <c r="H471" s="32" t="str">
        <f t="shared" si="161"/>
        <v/>
      </c>
      <c r="I471" s="32" t="str">
        <f t="shared" si="141"/>
        <v/>
      </c>
      <c r="J471" s="32" t="str">
        <f t="shared" si="142"/>
        <v/>
      </c>
      <c r="K471" s="32" t="str">
        <f t="shared" si="154"/>
        <v/>
      </c>
      <c r="L471" s="32" t="str">
        <f t="shared" si="155"/>
        <v/>
      </c>
      <c r="M471" s="32" t="str">
        <f t="shared" si="143"/>
        <v/>
      </c>
      <c r="N471" s="32" t="str">
        <f t="shared" si="144"/>
        <v/>
      </c>
      <c r="O471" s="35" t="s">
        <v>51</v>
      </c>
      <c r="P471" s="32"/>
      <c r="Q471" s="32"/>
      <c r="R471" s="100" t="str">
        <f t="shared" si="156"/>
        <v/>
      </c>
      <c r="S471" s="100" t="str">
        <f t="shared" si="157"/>
        <v/>
      </c>
      <c r="T471" s="100" t="str">
        <f t="shared" si="158"/>
        <v/>
      </c>
      <c r="U471" s="100" t="str">
        <f t="shared" si="159"/>
        <v/>
      </c>
      <c r="V471" s="100" t="str">
        <f t="shared" si="145"/>
        <v/>
      </c>
      <c r="W471" s="100" t="str">
        <f t="shared" si="160"/>
        <v/>
      </c>
      <c r="X471" s="100" t="str">
        <f t="shared" si="146"/>
        <v/>
      </c>
      <c r="Y471" s="100" t="str">
        <f t="shared" si="147"/>
        <v/>
      </c>
      <c r="Z471" s="100" t="str">
        <f>IF(LEN(P471)&gt;0, DATA_ANALYSIS!E$20*P471+DATA_ANALYSIS!R$20, "")</f>
        <v/>
      </c>
      <c r="AA471" s="100" t="str">
        <f t="shared" si="148"/>
        <v/>
      </c>
      <c r="AB471" s="100" t="str">
        <f t="shared" si="149"/>
        <v/>
      </c>
      <c r="AC471" s="106" t="str">
        <f t="shared" si="150"/>
        <v/>
      </c>
    </row>
    <row r="472" spans="2:29" x14ac:dyDescent="0.2">
      <c r="B472" s="26"/>
      <c r="C472" s="101">
        <f t="shared" si="151"/>
        <v>0</v>
      </c>
      <c r="D472" s="105"/>
      <c r="E472" s="35"/>
      <c r="F472" s="32" t="str">
        <f t="shared" si="152"/>
        <v>N</v>
      </c>
      <c r="G472" s="32" t="str">
        <f t="shared" si="153"/>
        <v>N</v>
      </c>
      <c r="H472" s="32" t="str">
        <f t="shared" si="161"/>
        <v/>
      </c>
      <c r="I472" s="32" t="str">
        <f t="shared" si="141"/>
        <v/>
      </c>
      <c r="J472" s="32" t="str">
        <f t="shared" si="142"/>
        <v/>
      </c>
      <c r="K472" s="32" t="str">
        <f t="shared" si="154"/>
        <v/>
      </c>
      <c r="L472" s="32" t="str">
        <f t="shared" si="155"/>
        <v/>
      </c>
      <c r="M472" s="32" t="str">
        <f t="shared" si="143"/>
        <v/>
      </c>
      <c r="N472" s="32" t="str">
        <f t="shared" si="144"/>
        <v/>
      </c>
      <c r="O472" s="35" t="s">
        <v>51</v>
      </c>
      <c r="P472" s="32"/>
      <c r="Q472" s="32"/>
      <c r="R472" s="100" t="str">
        <f t="shared" si="156"/>
        <v/>
      </c>
      <c r="S472" s="100" t="str">
        <f t="shared" si="157"/>
        <v/>
      </c>
      <c r="T472" s="100" t="str">
        <f t="shared" si="158"/>
        <v/>
      </c>
      <c r="U472" s="100" t="str">
        <f t="shared" si="159"/>
        <v/>
      </c>
      <c r="V472" s="100" t="str">
        <f t="shared" si="145"/>
        <v/>
      </c>
      <c r="W472" s="100" t="str">
        <f t="shared" si="160"/>
        <v/>
      </c>
      <c r="X472" s="100" t="str">
        <f t="shared" si="146"/>
        <v/>
      </c>
      <c r="Y472" s="100" t="str">
        <f t="shared" si="147"/>
        <v/>
      </c>
      <c r="Z472" s="100" t="str">
        <f>IF(LEN(P472)&gt;0, DATA_ANALYSIS!E$20*P472+DATA_ANALYSIS!R$20, "")</f>
        <v/>
      </c>
      <c r="AA472" s="100" t="str">
        <f t="shared" si="148"/>
        <v/>
      </c>
      <c r="AB472" s="100" t="str">
        <f t="shared" si="149"/>
        <v/>
      </c>
      <c r="AC472" s="106" t="str">
        <f t="shared" si="150"/>
        <v/>
      </c>
    </row>
    <row r="473" spans="2:29" x14ac:dyDescent="0.2">
      <c r="B473" s="26"/>
      <c r="C473" s="101">
        <f t="shared" si="151"/>
        <v>0</v>
      </c>
      <c r="D473" s="105"/>
      <c r="E473" s="35"/>
      <c r="F473" s="32" t="str">
        <f t="shared" si="152"/>
        <v>N</v>
      </c>
      <c r="G473" s="32" t="str">
        <f t="shared" si="153"/>
        <v>N</v>
      </c>
      <c r="H473" s="32" t="str">
        <f t="shared" si="161"/>
        <v/>
      </c>
      <c r="I473" s="32" t="str">
        <f t="shared" si="141"/>
        <v/>
      </c>
      <c r="J473" s="32" t="str">
        <f t="shared" si="142"/>
        <v/>
      </c>
      <c r="K473" s="32" t="str">
        <f t="shared" si="154"/>
        <v/>
      </c>
      <c r="L473" s="32" t="str">
        <f t="shared" si="155"/>
        <v/>
      </c>
      <c r="M473" s="32" t="str">
        <f t="shared" si="143"/>
        <v/>
      </c>
      <c r="N473" s="32" t="str">
        <f t="shared" si="144"/>
        <v/>
      </c>
      <c r="O473" s="35" t="s">
        <v>51</v>
      </c>
      <c r="P473" s="32"/>
      <c r="Q473" s="32"/>
      <c r="R473" s="100" t="str">
        <f t="shared" si="156"/>
        <v/>
      </c>
      <c r="S473" s="100" t="str">
        <f t="shared" si="157"/>
        <v/>
      </c>
      <c r="T473" s="100" t="str">
        <f t="shared" si="158"/>
        <v/>
      </c>
      <c r="U473" s="100" t="str">
        <f t="shared" si="159"/>
        <v/>
      </c>
      <c r="V473" s="100" t="str">
        <f t="shared" si="145"/>
        <v/>
      </c>
      <c r="W473" s="100" t="str">
        <f t="shared" si="160"/>
        <v/>
      </c>
      <c r="X473" s="100" t="str">
        <f t="shared" si="146"/>
        <v/>
      </c>
      <c r="Y473" s="100" t="str">
        <f t="shared" si="147"/>
        <v/>
      </c>
      <c r="Z473" s="100" t="str">
        <f>IF(LEN(P473)&gt;0, DATA_ANALYSIS!E$20*P473+DATA_ANALYSIS!R$20, "")</f>
        <v/>
      </c>
      <c r="AA473" s="100" t="str">
        <f t="shared" si="148"/>
        <v/>
      </c>
      <c r="AB473" s="100" t="str">
        <f t="shared" si="149"/>
        <v/>
      </c>
      <c r="AC473" s="106" t="str">
        <f t="shared" si="150"/>
        <v/>
      </c>
    </row>
    <row r="474" spans="2:29" x14ac:dyDescent="0.2">
      <c r="B474" s="26"/>
      <c r="C474" s="101">
        <f t="shared" si="151"/>
        <v>0</v>
      </c>
      <c r="D474" s="105"/>
      <c r="E474" s="35"/>
      <c r="F474" s="32" t="str">
        <f t="shared" si="152"/>
        <v>N</v>
      </c>
      <c r="G474" s="32" t="str">
        <f t="shared" si="153"/>
        <v>N</v>
      </c>
      <c r="H474" s="32" t="str">
        <f t="shared" si="161"/>
        <v/>
      </c>
      <c r="I474" s="32" t="str">
        <f t="shared" si="141"/>
        <v/>
      </c>
      <c r="J474" s="32" t="str">
        <f t="shared" si="142"/>
        <v/>
      </c>
      <c r="K474" s="32" t="str">
        <f t="shared" si="154"/>
        <v/>
      </c>
      <c r="L474" s="32" t="str">
        <f t="shared" si="155"/>
        <v/>
      </c>
      <c r="M474" s="32" t="str">
        <f t="shared" si="143"/>
        <v/>
      </c>
      <c r="N474" s="32" t="str">
        <f t="shared" si="144"/>
        <v/>
      </c>
      <c r="O474" s="35" t="s">
        <v>51</v>
      </c>
      <c r="P474" s="32"/>
      <c r="Q474" s="32"/>
      <c r="R474" s="100" t="str">
        <f t="shared" si="156"/>
        <v/>
      </c>
      <c r="S474" s="100" t="str">
        <f t="shared" si="157"/>
        <v/>
      </c>
      <c r="T474" s="100" t="str">
        <f t="shared" si="158"/>
        <v/>
      </c>
      <c r="U474" s="100" t="str">
        <f t="shared" si="159"/>
        <v/>
      </c>
      <c r="V474" s="100" t="str">
        <f t="shared" si="145"/>
        <v/>
      </c>
      <c r="W474" s="100" t="str">
        <f t="shared" si="160"/>
        <v/>
      </c>
      <c r="X474" s="100" t="str">
        <f t="shared" si="146"/>
        <v/>
      </c>
      <c r="Y474" s="100" t="str">
        <f t="shared" si="147"/>
        <v/>
      </c>
      <c r="Z474" s="100" t="str">
        <f>IF(LEN(P474)&gt;0, DATA_ANALYSIS!E$20*P474+DATA_ANALYSIS!R$20, "")</f>
        <v/>
      </c>
      <c r="AA474" s="100" t="str">
        <f t="shared" si="148"/>
        <v/>
      </c>
      <c r="AB474" s="100" t="str">
        <f t="shared" si="149"/>
        <v/>
      </c>
      <c r="AC474" s="106" t="str">
        <f t="shared" si="150"/>
        <v/>
      </c>
    </row>
    <row r="475" spans="2:29" x14ac:dyDescent="0.2">
      <c r="B475" s="26"/>
      <c r="C475" s="101">
        <f t="shared" si="151"/>
        <v>0</v>
      </c>
      <c r="D475" s="105"/>
      <c r="E475" s="35"/>
      <c r="F475" s="32" t="str">
        <f t="shared" si="152"/>
        <v>N</v>
      </c>
      <c r="G475" s="32" t="str">
        <f t="shared" si="153"/>
        <v>N</v>
      </c>
      <c r="H475" s="32" t="str">
        <f t="shared" si="161"/>
        <v/>
      </c>
      <c r="I475" s="32" t="str">
        <f t="shared" ref="I475:I538" si="162">IF(F475="Y", D475+H475, "")</f>
        <v/>
      </c>
      <c r="J475" s="32" t="str">
        <f t="shared" ref="J475:J538" si="163">IF(G475="Y", E475+H475, "")</f>
        <v/>
      </c>
      <c r="K475" s="32" t="str">
        <f t="shared" si="154"/>
        <v/>
      </c>
      <c r="L475" s="32" t="str">
        <f t="shared" si="155"/>
        <v/>
      </c>
      <c r="M475" s="32" t="str">
        <f t="shared" ref="M475:M538" si="164">IF(F475="Y", IF(OR(P475&lt;J$20, P475&gt;K$20),1,0), "")</f>
        <v/>
      </c>
      <c r="N475" s="32" t="str">
        <f t="shared" ref="N475:N538" si="165">IF(G475="Y", IF(OR(Q475&lt;L$20, Q475&gt;M$20), 1, 0 ), "")</f>
        <v/>
      </c>
      <c r="O475" s="35" t="s">
        <v>51</v>
      </c>
      <c r="P475" s="32"/>
      <c r="Q475" s="32"/>
      <c r="R475" s="100" t="str">
        <f t="shared" si="156"/>
        <v/>
      </c>
      <c r="S475" s="100" t="str">
        <f t="shared" si="157"/>
        <v/>
      </c>
      <c r="T475" s="100" t="str">
        <f t="shared" si="158"/>
        <v/>
      </c>
      <c r="U475" s="100" t="str">
        <f t="shared" si="159"/>
        <v/>
      </c>
      <c r="V475" s="100" t="str">
        <f t="shared" ref="V475:V538" si="166">IFERROR(IF(F475="Y", (P475-P$25), ""), "")</f>
        <v/>
      </c>
      <c r="W475" s="100" t="str">
        <f t="shared" si="160"/>
        <v/>
      </c>
      <c r="X475" s="100" t="str">
        <f t="shared" ref="X475:X538" si="167">IFERROR(R475*S475,"")</f>
        <v/>
      </c>
      <c r="Y475" s="100" t="str">
        <f t="shared" ref="Y475:Y538" si="168">IFERROR(R475*R475, "")</f>
        <v/>
      </c>
      <c r="Z475" s="100" t="str">
        <f>IF(LEN(P475)&gt;0, DATA_ANALYSIS!E$20*P475+DATA_ANALYSIS!R$20, "")</f>
        <v/>
      </c>
      <c r="AA475" s="100" t="str">
        <f t="shared" ref="AA475:AA538" si="169">IFERROR(Z475-Q475, "")</f>
        <v/>
      </c>
      <c r="AB475" s="100" t="str">
        <f t="shared" ref="AB475:AB538" si="170">IFERROR(AA475*AA475, "")</f>
        <v/>
      </c>
      <c r="AC475" s="106" t="str">
        <f t="shared" ref="AC475:AC538" si="171">IFERROR(S475*S475,"")</f>
        <v/>
      </c>
    </row>
    <row r="476" spans="2:29" x14ac:dyDescent="0.2">
      <c r="B476" s="26"/>
      <c r="C476" s="101">
        <f t="shared" ref="C476:C539" si="172">IF(F476="Y",1,0)</f>
        <v>0</v>
      </c>
      <c r="D476" s="105"/>
      <c r="E476" s="35"/>
      <c r="F476" s="32" t="str">
        <f t="shared" ref="F476:F539" si="173">IF(LEN(D476)&gt;0, "Y", "N")</f>
        <v>N</v>
      </c>
      <c r="G476" s="32" t="str">
        <f t="shared" ref="G476:G539" si="174">IF(LEN(E476)&gt;0, "Y", "N")</f>
        <v>N</v>
      </c>
      <c r="H476" s="32" t="str">
        <f t="shared" si="161"/>
        <v/>
      </c>
      <c r="I476" s="32" t="str">
        <f t="shared" si="162"/>
        <v/>
      </c>
      <c r="J476" s="32" t="str">
        <f t="shared" si="163"/>
        <v/>
      </c>
      <c r="K476" s="32" t="str">
        <f t="shared" ref="K476:K539" si="175">IFERROR(RANK(I476, I$27:I$1034, 1), "")</f>
        <v/>
      </c>
      <c r="L476" s="32" t="str">
        <f t="shared" ref="L476:L539" si="176">IFERROR(RANK(J476, J$27:J$1034, 1), "")</f>
        <v/>
      </c>
      <c r="M476" s="32" t="str">
        <f t="shared" si="164"/>
        <v/>
      </c>
      <c r="N476" s="32" t="str">
        <f t="shared" si="165"/>
        <v/>
      </c>
      <c r="O476" s="35" t="s">
        <v>51</v>
      </c>
      <c r="P476" s="32"/>
      <c r="Q476" s="32"/>
      <c r="R476" s="100" t="str">
        <f t="shared" ref="R476:R539" si="177">IF(F476="Y", P476-P$23, "")</f>
        <v/>
      </c>
      <c r="S476" s="100" t="str">
        <f t="shared" ref="S476:S539" si="178">IF(G476="y", Q476-Q$23, "")</f>
        <v/>
      </c>
      <c r="T476" s="100" t="str">
        <f t="shared" ref="T476:T539" si="179">IFERROR(ABS(R476), "")</f>
        <v/>
      </c>
      <c r="U476" s="100" t="str">
        <f t="shared" ref="U476:U539" si="180">IFERROR(ABS(S476), "")</f>
        <v/>
      </c>
      <c r="V476" s="100" t="str">
        <f t="shared" si="166"/>
        <v/>
      </c>
      <c r="W476" s="100" t="str">
        <f t="shared" ref="W476:W539" si="181">IFERROR(IF(G476="Y", Q476-Q$25, ""), "")</f>
        <v/>
      </c>
      <c r="X476" s="100" t="str">
        <f t="shared" si="167"/>
        <v/>
      </c>
      <c r="Y476" s="100" t="str">
        <f t="shared" si="168"/>
        <v/>
      </c>
      <c r="Z476" s="100" t="str">
        <f>IF(LEN(P476)&gt;0, DATA_ANALYSIS!E$20*P476+DATA_ANALYSIS!R$20, "")</f>
        <v/>
      </c>
      <c r="AA476" s="100" t="str">
        <f t="shared" si="169"/>
        <v/>
      </c>
      <c r="AB476" s="100" t="str">
        <f t="shared" si="170"/>
        <v/>
      </c>
      <c r="AC476" s="106" t="str">
        <f t="shared" si="171"/>
        <v/>
      </c>
    </row>
    <row r="477" spans="2:29" x14ac:dyDescent="0.2">
      <c r="B477" s="26"/>
      <c r="C477" s="101">
        <f t="shared" si="172"/>
        <v>0</v>
      </c>
      <c r="D477" s="105"/>
      <c r="E477" s="35"/>
      <c r="F477" s="32" t="str">
        <f t="shared" si="173"/>
        <v>N</v>
      </c>
      <c r="G477" s="32" t="str">
        <f t="shared" si="174"/>
        <v>N</v>
      </c>
      <c r="H477" s="32" t="str">
        <f t="shared" ref="H477:H540" si="182">IF(G477="Y", 0.0000000001+H476, "")</f>
        <v/>
      </c>
      <c r="I477" s="32" t="str">
        <f t="shared" si="162"/>
        <v/>
      </c>
      <c r="J477" s="32" t="str">
        <f t="shared" si="163"/>
        <v/>
      </c>
      <c r="K477" s="32" t="str">
        <f t="shared" si="175"/>
        <v/>
      </c>
      <c r="L477" s="32" t="str">
        <f t="shared" si="176"/>
        <v/>
      </c>
      <c r="M477" s="32" t="str">
        <f t="shared" si="164"/>
        <v/>
      </c>
      <c r="N477" s="32" t="str">
        <f t="shared" si="165"/>
        <v/>
      </c>
      <c r="O477" s="35" t="s">
        <v>51</v>
      </c>
      <c r="P477" s="32"/>
      <c r="Q477" s="32"/>
      <c r="R477" s="100" t="str">
        <f t="shared" si="177"/>
        <v/>
      </c>
      <c r="S477" s="100" t="str">
        <f t="shared" si="178"/>
        <v/>
      </c>
      <c r="T477" s="100" t="str">
        <f t="shared" si="179"/>
        <v/>
      </c>
      <c r="U477" s="100" t="str">
        <f t="shared" si="180"/>
        <v/>
      </c>
      <c r="V477" s="100" t="str">
        <f t="shared" si="166"/>
        <v/>
      </c>
      <c r="W477" s="100" t="str">
        <f t="shared" si="181"/>
        <v/>
      </c>
      <c r="X477" s="100" t="str">
        <f t="shared" si="167"/>
        <v/>
      </c>
      <c r="Y477" s="100" t="str">
        <f t="shared" si="168"/>
        <v/>
      </c>
      <c r="Z477" s="100" t="str">
        <f>IF(LEN(P477)&gt;0, DATA_ANALYSIS!E$20*P477+DATA_ANALYSIS!R$20, "")</f>
        <v/>
      </c>
      <c r="AA477" s="100" t="str">
        <f t="shared" si="169"/>
        <v/>
      </c>
      <c r="AB477" s="100" t="str">
        <f t="shared" si="170"/>
        <v/>
      </c>
      <c r="AC477" s="106" t="str">
        <f t="shared" si="171"/>
        <v/>
      </c>
    </row>
    <row r="478" spans="2:29" x14ac:dyDescent="0.2">
      <c r="B478" s="26"/>
      <c r="C478" s="101">
        <f t="shared" si="172"/>
        <v>0</v>
      </c>
      <c r="D478" s="105"/>
      <c r="E478" s="35"/>
      <c r="F478" s="32" t="str">
        <f t="shared" si="173"/>
        <v>N</v>
      </c>
      <c r="G478" s="32" t="str">
        <f t="shared" si="174"/>
        <v>N</v>
      </c>
      <c r="H478" s="32" t="str">
        <f t="shared" si="182"/>
        <v/>
      </c>
      <c r="I478" s="32" t="str">
        <f t="shared" si="162"/>
        <v/>
      </c>
      <c r="J478" s="32" t="str">
        <f t="shared" si="163"/>
        <v/>
      </c>
      <c r="K478" s="32" t="str">
        <f t="shared" si="175"/>
        <v/>
      </c>
      <c r="L478" s="32" t="str">
        <f t="shared" si="176"/>
        <v/>
      </c>
      <c r="M478" s="32" t="str">
        <f t="shared" si="164"/>
        <v/>
      </c>
      <c r="N478" s="32" t="str">
        <f t="shared" si="165"/>
        <v/>
      </c>
      <c r="O478" s="35" t="s">
        <v>51</v>
      </c>
      <c r="P478" s="32"/>
      <c r="Q478" s="32"/>
      <c r="R478" s="100" t="str">
        <f t="shared" si="177"/>
        <v/>
      </c>
      <c r="S478" s="100" t="str">
        <f t="shared" si="178"/>
        <v/>
      </c>
      <c r="T478" s="100" t="str">
        <f t="shared" si="179"/>
        <v/>
      </c>
      <c r="U478" s="100" t="str">
        <f t="shared" si="180"/>
        <v/>
      </c>
      <c r="V478" s="100" t="str">
        <f t="shared" si="166"/>
        <v/>
      </c>
      <c r="W478" s="100" t="str">
        <f t="shared" si="181"/>
        <v/>
      </c>
      <c r="X478" s="100" t="str">
        <f t="shared" si="167"/>
        <v/>
      </c>
      <c r="Y478" s="100" t="str">
        <f t="shared" si="168"/>
        <v/>
      </c>
      <c r="Z478" s="100" t="str">
        <f>IF(LEN(P478)&gt;0, DATA_ANALYSIS!E$20*P478+DATA_ANALYSIS!R$20, "")</f>
        <v/>
      </c>
      <c r="AA478" s="100" t="str">
        <f t="shared" si="169"/>
        <v/>
      </c>
      <c r="AB478" s="100" t="str">
        <f t="shared" si="170"/>
        <v/>
      </c>
      <c r="AC478" s="106" t="str">
        <f t="shared" si="171"/>
        <v/>
      </c>
    </row>
    <row r="479" spans="2:29" x14ac:dyDescent="0.2">
      <c r="B479" s="26"/>
      <c r="C479" s="101">
        <f t="shared" si="172"/>
        <v>0</v>
      </c>
      <c r="D479" s="105"/>
      <c r="E479" s="35"/>
      <c r="F479" s="32" t="str">
        <f t="shared" si="173"/>
        <v>N</v>
      </c>
      <c r="G479" s="32" t="str">
        <f t="shared" si="174"/>
        <v>N</v>
      </c>
      <c r="H479" s="32" t="str">
        <f t="shared" si="182"/>
        <v/>
      </c>
      <c r="I479" s="32" t="str">
        <f t="shared" si="162"/>
        <v/>
      </c>
      <c r="J479" s="32" t="str">
        <f t="shared" si="163"/>
        <v/>
      </c>
      <c r="K479" s="32" t="str">
        <f t="shared" si="175"/>
        <v/>
      </c>
      <c r="L479" s="32" t="str">
        <f t="shared" si="176"/>
        <v/>
      </c>
      <c r="M479" s="32" t="str">
        <f t="shared" si="164"/>
        <v/>
      </c>
      <c r="N479" s="32" t="str">
        <f t="shared" si="165"/>
        <v/>
      </c>
      <c r="O479" s="35" t="s">
        <v>51</v>
      </c>
      <c r="P479" s="32"/>
      <c r="Q479" s="32"/>
      <c r="R479" s="100" t="str">
        <f t="shared" si="177"/>
        <v/>
      </c>
      <c r="S479" s="100" t="str">
        <f t="shared" si="178"/>
        <v/>
      </c>
      <c r="T479" s="100" t="str">
        <f t="shared" si="179"/>
        <v/>
      </c>
      <c r="U479" s="100" t="str">
        <f t="shared" si="180"/>
        <v/>
      </c>
      <c r="V479" s="100" t="str">
        <f t="shared" si="166"/>
        <v/>
      </c>
      <c r="W479" s="100" t="str">
        <f t="shared" si="181"/>
        <v/>
      </c>
      <c r="X479" s="100" t="str">
        <f t="shared" si="167"/>
        <v/>
      </c>
      <c r="Y479" s="100" t="str">
        <f t="shared" si="168"/>
        <v/>
      </c>
      <c r="Z479" s="100" t="str">
        <f>IF(LEN(P479)&gt;0, DATA_ANALYSIS!E$20*P479+DATA_ANALYSIS!R$20, "")</f>
        <v/>
      </c>
      <c r="AA479" s="100" t="str">
        <f t="shared" si="169"/>
        <v/>
      </c>
      <c r="AB479" s="100" t="str">
        <f t="shared" si="170"/>
        <v/>
      </c>
      <c r="AC479" s="106" t="str">
        <f t="shared" si="171"/>
        <v/>
      </c>
    </row>
    <row r="480" spans="2:29" x14ac:dyDescent="0.2">
      <c r="B480" s="26"/>
      <c r="C480" s="101">
        <f t="shared" si="172"/>
        <v>0</v>
      </c>
      <c r="D480" s="105"/>
      <c r="E480" s="35"/>
      <c r="F480" s="32" t="str">
        <f t="shared" si="173"/>
        <v>N</v>
      </c>
      <c r="G480" s="32" t="str">
        <f t="shared" si="174"/>
        <v>N</v>
      </c>
      <c r="H480" s="32" t="str">
        <f t="shared" si="182"/>
        <v/>
      </c>
      <c r="I480" s="32" t="str">
        <f t="shared" si="162"/>
        <v/>
      </c>
      <c r="J480" s="32" t="str">
        <f t="shared" si="163"/>
        <v/>
      </c>
      <c r="K480" s="32" t="str">
        <f t="shared" si="175"/>
        <v/>
      </c>
      <c r="L480" s="32" t="str">
        <f t="shared" si="176"/>
        <v/>
      </c>
      <c r="M480" s="32" t="str">
        <f t="shared" si="164"/>
        <v/>
      </c>
      <c r="N480" s="32" t="str">
        <f t="shared" si="165"/>
        <v/>
      </c>
      <c r="O480" s="35" t="s">
        <v>51</v>
      </c>
      <c r="P480" s="32"/>
      <c r="Q480" s="32"/>
      <c r="R480" s="100" t="str">
        <f t="shared" si="177"/>
        <v/>
      </c>
      <c r="S480" s="100" t="str">
        <f t="shared" si="178"/>
        <v/>
      </c>
      <c r="T480" s="100" t="str">
        <f t="shared" si="179"/>
        <v/>
      </c>
      <c r="U480" s="100" t="str">
        <f t="shared" si="180"/>
        <v/>
      </c>
      <c r="V480" s="100" t="str">
        <f t="shared" si="166"/>
        <v/>
      </c>
      <c r="W480" s="100" t="str">
        <f t="shared" si="181"/>
        <v/>
      </c>
      <c r="X480" s="100" t="str">
        <f t="shared" si="167"/>
        <v/>
      </c>
      <c r="Y480" s="100" t="str">
        <f t="shared" si="168"/>
        <v/>
      </c>
      <c r="Z480" s="100" t="str">
        <f>IF(LEN(P480)&gt;0, DATA_ANALYSIS!E$20*P480+DATA_ANALYSIS!R$20, "")</f>
        <v/>
      </c>
      <c r="AA480" s="100" t="str">
        <f t="shared" si="169"/>
        <v/>
      </c>
      <c r="AB480" s="100" t="str">
        <f t="shared" si="170"/>
        <v/>
      </c>
      <c r="AC480" s="106" t="str">
        <f t="shared" si="171"/>
        <v/>
      </c>
    </row>
    <row r="481" spans="2:29" x14ac:dyDescent="0.2">
      <c r="B481" s="26"/>
      <c r="C481" s="101">
        <f t="shared" si="172"/>
        <v>0</v>
      </c>
      <c r="D481" s="105"/>
      <c r="E481" s="35"/>
      <c r="F481" s="32" t="str">
        <f t="shared" si="173"/>
        <v>N</v>
      </c>
      <c r="G481" s="32" t="str">
        <f t="shared" si="174"/>
        <v>N</v>
      </c>
      <c r="H481" s="32" t="str">
        <f t="shared" si="182"/>
        <v/>
      </c>
      <c r="I481" s="32" t="str">
        <f t="shared" si="162"/>
        <v/>
      </c>
      <c r="J481" s="32" t="str">
        <f t="shared" si="163"/>
        <v/>
      </c>
      <c r="K481" s="32" t="str">
        <f t="shared" si="175"/>
        <v/>
      </c>
      <c r="L481" s="32" t="str">
        <f t="shared" si="176"/>
        <v/>
      </c>
      <c r="M481" s="32" t="str">
        <f t="shared" si="164"/>
        <v/>
      </c>
      <c r="N481" s="32" t="str">
        <f t="shared" si="165"/>
        <v/>
      </c>
      <c r="O481" s="35" t="s">
        <v>51</v>
      </c>
      <c r="P481" s="32"/>
      <c r="Q481" s="32"/>
      <c r="R481" s="100" t="str">
        <f t="shared" si="177"/>
        <v/>
      </c>
      <c r="S481" s="100" t="str">
        <f t="shared" si="178"/>
        <v/>
      </c>
      <c r="T481" s="100" t="str">
        <f t="shared" si="179"/>
        <v/>
      </c>
      <c r="U481" s="100" t="str">
        <f t="shared" si="180"/>
        <v/>
      </c>
      <c r="V481" s="100" t="str">
        <f t="shared" si="166"/>
        <v/>
      </c>
      <c r="W481" s="100" t="str">
        <f t="shared" si="181"/>
        <v/>
      </c>
      <c r="X481" s="100" t="str">
        <f t="shared" si="167"/>
        <v/>
      </c>
      <c r="Y481" s="100" t="str">
        <f t="shared" si="168"/>
        <v/>
      </c>
      <c r="Z481" s="100" t="str">
        <f>IF(LEN(P481)&gt;0, DATA_ANALYSIS!E$20*P481+DATA_ANALYSIS!R$20, "")</f>
        <v/>
      </c>
      <c r="AA481" s="100" t="str">
        <f t="shared" si="169"/>
        <v/>
      </c>
      <c r="AB481" s="100" t="str">
        <f t="shared" si="170"/>
        <v/>
      </c>
      <c r="AC481" s="106" t="str">
        <f t="shared" si="171"/>
        <v/>
      </c>
    </row>
    <row r="482" spans="2:29" x14ac:dyDescent="0.2">
      <c r="B482" s="26"/>
      <c r="C482" s="101">
        <f t="shared" si="172"/>
        <v>0</v>
      </c>
      <c r="D482" s="105"/>
      <c r="E482" s="35"/>
      <c r="F482" s="32" t="str">
        <f t="shared" si="173"/>
        <v>N</v>
      </c>
      <c r="G482" s="32" t="str">
        <f t="shared" si="174"/>
        <v>N</v>
      </c>
      <c r="H482" s="32" t="str">
        <f t="shared" si="182"/>
        <v/>
      </c>
      <c r="I482" s="32" t="str">
        <f t="shared" si="162"/>
        <v/>
      </c>
      <c r="J482" s="32" t="str">
        <f t="shared" si="163"/>
        <v/>
      </c>
      <c r="K482" s="32" t="str">
        <f t="shared" si="175"/>
        <v/>
      </c>
      <c r="L482" s="32" t="str">
        <f t="shared" si="176"/>
        <v/>
      </c>
      <c r="M482" s="32" t="str">
        <f t="shared" si="164"/>
        <v/>
      </c>
      <c r="N482" s="32" t="str">
        <f t="shared" si="165"/>
        <v/>
      </c>
      <c r="O482" s="35" t="s">
        <v>51</v>
      </c>
      <c r="P482" s="32"/>
      <c r="Q482" s="32"/>
      <c r="R482" s="100" t="str">
        <f t="shared" si="177"/>
        <v/>
      </c>
      <c r="S482" s="100" t="str">
        <f t="shared" si="178"/>
        <v/>
      </c>
      <c r="T482" s="100" t="str">
        <f t="shared" si="179"/>
        <v/>
      </c>
      <c r="U482" s="100" t="str">
        <f t="shared" si="180"/>
        <v/>
      </c>
      <c r="V482" s="100" t="str">
        <f t="shared" si="166"/>
        <v/>
      </c>
      <c r="W482" s="100" t="str">
        <f t="shared" si="181"/>
        <v/>
      </c>
      <c r="X482" s="100" t="str">
        <f t="shared" si="167"/>
        <v/>
      </c>
      <c r="Y482" s="100" t="str">
        <f t="shared" si="168"/>
        <v/>
      </c>
      <c r="Z482" s="100" t="str">
        <f>IF(LEN(P482)&gt;0, DATA_ANALYSIS!E$20*P482+DATA_ANALYSIS!R$20, "")</f>
        <v/>
      </c>
      <c r="AA482" s="100" t="str">
        <f t="shared" si="169"/>
        <v/>
      </c>
      <c r="AB482" s="100" t="str">
        <f t="shared" si="170"/>
        <v/>
      </c>
      <c r="AC482" s="106" t="str">
        <f t="shared" si="171"/>
        <v/>
      </c>
    </row>
    <row r="483" spans="2:29" x14ac:dyDescent="0.2">
      <c r="B483" s="26"/>
      <c r="C483" s="101">
        <f t="shared" si="172"/>
        <v>0</v>
      </c>
      <c r="D483" s="105"/>
      <c r="E483" s="35"/>
      <c r="F483" s="32" t="str">
        <f t="shared" si="173"/>
        <v>N</v>
      </c>
      <c r="G483" s="32" t="str">
        <f t="shared" si="174"/>
        <v>N</v>
      </c>
      <c r="H483" s="32" t="str">
        <f t="shared" si="182"/>
        <v/>
      </c>
      <c r="I483" s="32" t="str">
        <f t="shared" si="162"/>
        <v/>
      </c>
      <c r="J483" s="32" t="str">
        <f t="shared" si="163"/>
        <v/>
      </c>
      <c r="K483" s="32" t="str">
        <f t="shared" si="175"/>
        <v/>
      </c>
      <c r="L483" s="32" t="str">
        <f t="shared" si="176"/>
        <v/>
      </c>
      <c r="M483" s="32" t="str">
        <f t="shared" si="164"/>
        <v/>
      </c>
      <c r="N483" s="32" t="str">
        <f t="shared" si="165"/>
        <v/>
      </c>
      <c r="O483" s="35" t="s">
        <v>51</v>
      </c>
      <c r="P483" s="32"/>
      <c r="Q483" s="32"/>
      <c r="R483" s="100" t="str">
        <f t="shared" si="177"/>
        <v/>
      </c>
      <c r="S483" s="100" t="str">
        <f t="shared" si="178"/>
        <v/>
      </c>
      <c r="T483" s="100" t="str">
        <f t="shared" si="179"/>
        <v/>
      </c>
      <c r="U483" s="100" t="str">
        <f t="shared" si="180"/>
        <v/>
      </c>
      <c r="V483" s="100" t="str">
        <f t="shared" si="166"/>
        <v/>
      </c>
      <c r="W483" s="100" t="str">
        <f t="shared" si="181"/>
        <v/>
      </c>
      <c r="X483" s="100" t="str">
        <f t="shared" si="167"/>
        <v/>
      </c>
      <c r="Y483" s="100" t="str">
        <f t="shared" si="168"/>
        <v/>
      </c>
      <c r="Z483" s="100" t="str">
        <f>IF(LEN(P483)&gt;0, DATA_ANALYSIS!E$20*P483+DATA_ANALYSIS!R$20, "")</f>
        <v/>
      </c>
      <c r="AA483" s="100" t="str">
        <f t="shared" si="169"/>
        <v/>
      </c>
      <c r="AB483" s="100" t="str">
        <f t="shared" si="170"/>
        <v/>
      </c>
      <c r="AC483" s="106" t="str">
        <f t="shared" si="171"/>
        <v/>
      </c>
    </row>
    <row r="484" spans="2:29" x14ac:dyDescent="0.2">
      <c r="B484" s="26"/>
      <c r="C484" s="101">
        <f t="shared" si="172"/>
        <v>0</v>
      </c>
      <c r="D484" s="105"/>
      <c r="E484" s="35"/>
      <c r="F484" s="32" t="str">
        <f t="shared" si="173"/>
        <v>N</v>
      </c>
      <c r="G484" s="32" t="str">
        <f t="shared" si="174"/>
        <v>N</v>
      </c>
      <c r="H484" s="32" t="str">
        <f t="shared" si="182"/>
        <v/>
      </c>
      <c r="I484" s="32" t="str">
        <f t="shared" si="162"/>
        <v/>
      </c>
      <c r="J484" s="32" t="str">
        <f t="shared" si="163"/>
        <v/>
      </c>
      <c r="K484" s="32" t="str">
        <f t="shared" si="175"/>
        <v/>
      </c>
      <c r="L484" s="32" t="str">
        <f t="shared" si="176"/>
        <v/>
      </c>
      <c r="M484" s="32" t="str">
        <f t="shared" si="164"/>
        <v/>
      </c>
      <c r="N484" s="32" t="str">
        <f t="shared" si="165"/>
        <v/>
      </c>
      <c r="O484" s="35" t="s">
        <v>51</v>
      </c>
      <c r="P484" s="32"/>
      <c r="Q484" s="32"/>
      <c r="R484" s="100" t="str">
        <f t="shared" si="177"/>
        <v/>
      </c>
      <c r="S484" s="100" t="str">
        <f t="shared" si="178"/>
        <v/>
      </c>
      <c r="T484" s="100" t="str">
        <f t="shared" si="179"/>
        <v/>
      </c>
      <c r="U484" s="100" t="str">
        <f t="shared" si="180"/>
        <v/>
      </c>
      <c r="V484" s="100" t="str">
        <f t="shared" si="166"/>
        <v/>
      </c>
      <c r="W484" s="100" t="str">
        <f t="shared" si="181"/>
        <v/>
      </c>
      <c r="X484" s="100" t="str">
        <f t="shared" si="167"/>
        <v/>
      </c>
      <c r="Y484" s="100" t="str">
        <f t="shared" si="168"/>
        <v/>
      </c>
      <c r="Z484" s="100" t="str">
        <f>IF(LEN(P484)&gt;0, DATA_ANALYSIS!E$20*P484+DATA_ANALYSIS!R$20, "")</f>
        <v/>
      </c>
      <c r="AA484" s="100" t="str">
        <f t="shared" si="169"/>
        <v/>
      </c>
      <c r="AB484" s="100" t="str">
        <f t="shared" si="170"/>
        <v/>
      </c>
      <c r="AC484" s="106" t="str">
        <f t="shared" si="171"/>
        <v/>
      </c>
    </row>
    <row r="485" spans="2:29" x14ac:dyDescent="0.2">
      <c r="B485" s="26"/>
      <c r="C485" s="101">
        <f t="shared" si="172"/>
        <v>0</v>
      </c>
      <c r="D485" s="105"/>
      <c r="E485" s="35"/>
      <c r="F485" s="32" t="str">
        <f t="shared" si="173"/>
        <v>N</v>
      </c>
      <c r="G485" s="32" t="str">
        <f t="shared" si="174"/>
        <v>N</v>
      </c>
      <c r="H485" s="32" t="str">
        <f t="shared" si="182"/>
        <v/>
      </c>
      <c r="I485" s="32" t="str">
        <f t="shared" si="162"/>
        <v/>
      </c>
      <c r="J485" s="32" t="str">
        <f t="shared" si="163"/>
        <v/>
      </c>
      <c r="K485" s="32" t="str">
        <f t="shared" si="175"/>
        <v/>
      </c>
      <c r="L485" s="32" t="str">
        <f t="shared" si="176"/>
        <v/>
      </c>
      <c r="M485" s="32" t="str">
        <f t="shared" si="164"/>
        <v/>
      </c>
      <c r="N485" s="32" t="str">
        <f t="shared" si="165"/>
        <v/>
      </c>
      <c r="O485" s="35" t="s">
        <v>51</v>
      </c>
      <c r="P485" s="32"/>
      <c r="Q485" s="32"/>
      <c r="R485" s="100" t="str">
        <f t="shared" si="177"/>
        <v/>
      </c>
      <c r="S485" s="100" t="str">
        <f t="shared" si="178"/>
        <v/>
      </c>
      <c r="T485" s="100" t="str">
        <f t="shared" si="179"/>
        <v/>
      </c>
      <c r="U485" s="100" t="str">
        <f t="shared" si="180"/>
        <v/>
      </c>
      <c r="V485" s="100" t="str">
        <f t="shared" si="166"/>
        <v/>
      </c>
      <c r="W485" s="100" t="str">
        <f t="shared" si="181"/>
        <v/>
      </c>
      <c r="X485" s="100" t="str">
        <f t="shared" si="167"/>
        <v/>
      </c>
      <c r="Y485" s="100" t="str">
        <f t="shared" si="168"/>
        <v/>
      </c>
      <c r="Z485" s="100" t="str">
        <f>IF(LEN(P485)&gt;0, DATA_ANALYSIS!E$20*P485+DATA_ANALYSIS!R$20, "")</f>
        <v/>
      </c>
      <c r="AA485" s="100" t="str">
        <f t="shared" si="169"/>
        <v/>
      </c>
      <c r="AB485" s="100" t="str">
        <f t="shared" si="170"/>
        <v/>
      </c>
      <c r="AC485" s="106" t="str">
        <f t="shared" si="171"/>
        <v/>
      </c>
    </row>
    <row r="486" spans="2:29" x14ac:dyDescent="0.2">
      <c r="B486" s="26"/>
      <c r="C486" s="101">
        <f t="shared" si="172"/>
        <v>0</v>
      </c>
      <c r="D486" s="105"/>
      <c r="E486" s="35"/>
      <c r="F486" s="32" t="str">
        <f t="shared" si="173"/>
        <v>N</v>
      </c>
      <c r="G486" s="32" t="str">
        <f t="shared" si="174"/>
        <v>N</v>
      </c>
      <c r="H486" s="32" t="str">
        <f t="shared" si="182"/>
        <v/>
      </c>
      <c r="I486" s="32" t="str">
        <f t="shared" si="162"/>
        <v/>
      </c>
      <c r="J486" s="32" t="str">
        <f t="shared" si="163"/>
        <v/>
      </c>
      <c r="K486" s="32" t="str">
        <f t="shared" si="175"/>
        <v/>
      </c>
      <c r="L486" s="32" t="str">
        <f t="shared" si="176"/>
        <v/>
      </c>
      <c r="M486" s="32" t="str">
        <f t="shared" si="164"/>
        <v/>
      </c>
      <c r="N486" s="32" t="str">
        <f t="shared" si="165"/>
        <v/>
      </c>
      <c r="O486" s="35" t="s">
        <v>51</v>
      </c>
      <c r="P486" s="32"/>
      <c r="Q486" s="32"/>
      <c r="R486" s="100" t="str">
        <f t="shared" si="177"/>
        <v/>
      </c>
      <c r="S486" s="100" t="str">
        <f t="shared" si="178"/>
        <v/>
      </c>
      <c r="T486" s="100" t="str">
        <f t="shared" si="179"/>
        <v/>
      </c>
      <c r="U486" s="100" t="str">
        <f t="shared" si="180"/>
        <v/>
      </c>
      <c r="V486" s="100" t="str">
        <f t="shared" si="166"/>
        <v/>
      </c>
      <c r="W486" s="100" t="str">
        <f t="shared" si="181"/>
        <v/>
      </c>
      <c r="X486" s="100" t="str">
        <f t="shared" si="167"/>
        <v/>
      </c>
      <c r="Y486" s="100" t="str">
        <f t="shared" si="168"/>
        <v/>
      </c>
      <c r="Z486" s="100" t="str">
        <f>IF(LEN(P486)&gt;0, DATA_ANALYSIS!E$20*P486+DATA_ANALYSIS!R$20, "")</f>
        <v/>
      </c>
      <c r="AA486" s="100" t="str">
        <f t="shared" si="169"/>
        <v/>
      </c>
      <c r="AB486" s="100" t="str">
        <f t="shared" si="170"/>
        <v/>
      </c>
      <c r="AC486" s="106" t="str">
        <f t="shared" si="171"/>
        <v/>
      </c>
    </row>
    <row r="487" spans="2:29" x14ac:dyDescent="0.2">
      <c r="B487" s="26"/>
      <c r="C487" s="101">
        <f t="shared" si="172"/>
        <v>0</v>
      </c>
      <c r="D487" s="105"/>
      <c r="E487" s="35"/>
      <c r="F487" s="32" t="str">
        <f t="shared" si="173"/>
        <v>N</v>
      </c>
      <c r="G487" s="32" t="str">
        <f t="shared" si="174"/>
        <v>N</v>
      </c>
      <c r="H487" s="32" t="str">
        <f t="shared" si="182"/>
        <v/>
      </c>
      <c r="I487" s="32" t="str">
        <f t="shared" si="162"/>
        <v/>
      </c>
      <c r="J487" s="32" t="str">
        <f t="shared" si="163"/>
        <v/>
      </c>
      <c r="K487" s="32" t="str">
        <f t="shared" si="175"/>
        <v/>
      </c>
      <c r="L487" s="32" t="str">
        <f t="shared" si="176"/>
        <v/>
      </c>
      <c r="M487" s="32" t="str">
        <f t="shared" si="164"/>
        <v/>
      </c>
      <c r="N487" s="32" t="str">
        <f t="shared" si="165"/>
        <v/>
      </c>
      <c r="O487" s="35" t="s">
        <v>51</v>
      </c>
      <c r="P487" s="32"/>
      <c r="Q487" s="32"/>
      <c r="R487" s="100" t="str">
        <f t="shared" si="177"/>
        <v/>
      </c>
      <c r="S487" s="100" t="str">
        <f t="shared" si="178"/>
        <v/>
      </c>
      <c r="T487" s="100" t="str">
        <f t="shared" si="179"/>
        <v/>
      </c>
      <c r="U487" s="100" t="str">
        <f t="shared" si="180"/>
        <v/>
      </c>
      <c r="V487" s="100" t="str">
        <f t="shared" si="166"/>
        <v/>
      </c>
      <c r="W487" s="100" t="str">
        <f t="shared" si="181"/>
        <v/>
      </c>
      <c r="X487" s="100" t="str">
        <f t="shared" si="167"/>
        <v/>
      </c>
      <c r="Y487" s="100" t="str">
        <f t="shared" si="168"/>
        <v/>
      </c>
      <c r="Z487" s="100" t="str">
        <f>IF(LEN(P487)&gt;0, DATA_ANALYSIS!E$20*P487+DATA_ANALYSIS!R$20, "")</f>
        <v/>
      </c>
      <c r="AA487" s="100" t="str">
        <f t="shared" si="169"/>
        <v/>
      </c>
      <c r="AB487" s="100" t="str">
        <f t="shared" si="170"/>
        <v/>
      </c>
      <c r="AC487" s="106" t="str">
        <f t="shared" si="171"/>
        <v/>
      </c>
    </row>
    <row r="488" spans="2:29" x14ac:dyDescent="0.2">
      <c r="B488" s="26"/>
      <c r="C488" s="101">
        <f t="shared" si="172"/>
        <v>0</v>
      </c>
      <c r="D488" s="105"/>
      <c r="E488" s="35"/>
      <c r="F488" s="32" t="str">
        <f t="shared" si="173"/>
        <v>N</v>
      </c>
      <c r="G488" s="32" t="str">
        <f t="shared" si="174"/>
        <v>N</v>
      </c>
      <c r="H488" s="32" t="str">
        <f t="shared" si="182"/>
        <v/>
      </c>
      <c r="I488" s="32" t="str">
        <f t="shared" si="162"/>
        <v/>
      </c>
      <c r="J488" s="32" t="str">
        <f t="shared" si="163"/>
        <v/>
      </c>
      <c r="K488" s="32" t="str">
        <f t="shared" si="175"/>
        <v/>
      </c>
      <c r="L488" s="32" t="str">
        <f t="shared" si="176"/>
        <v/>
      </c>
      <c r="M488" s="32" t="str">
        <f t="shared" si="164"/>
        <v/>
      </c>
      <c r="N488" s="32" t="str">
        <f t="shared" si="165"/>
        <v/>
      </c>
      <c r="O488" s="35" t="s">
        <v>51</v>
      </c>
      <c r="P488" s="32"/>
      <c r="Q488" s="32"/>
      <c r="R488" s="100" t="str">
        <f t="shared" si="177"/>
        <v/>
      </c>
      <c r="S488" s="100" t="str">
        <f t="shared" si="178"/>
        <v/>
      </c>
      <c r="T488" s="100" t="str">
        <f t="shared" si="179"/>
        <v/>
      </c>
      <c r="U488" s="100" t="str">
        <f t="shared" si="180"/>
        <v/>
      </c>
      <c r="V488" s="100" t="str">
        <f t="shared" si="166"/>
        <v/>
      </c>
      <c r="W488" s="100" t="str">
        <f t="shared" si="181"/>
        <v/>
      </c>
      <c r="X488" s="100" t="str">
        <f t="shared" si="167"/>
        <v/>
      </c>
      <c r="Y488" s="100" t="str">
        <f t="shared" si="168"/>
        <v/>
      </c>
      <c r="Z488" s="100" t="str">
        <f>IF(LEN(P488)&gt;0, DATA_ANALYSIS!E$20*P488+DATA_ANALYSIS!R$20, "")</f>
        <v/>
      </c>
      <c r="AA488" s="100" t="str">
        <f t="shared" si="169"/>
        <v/>
      </c>
      <c r="AB488" s="100" t="str">
        <f t="shared" si="170"/>
        <v/>
      </c>
      <c r="AC488" s="106" t="str">
        <f t="shared" si="171"/>
        <v/>
      </c>
    </row>
    <row r="489" spans="2:29" x14ac:dyDescent="0.2">
      <c r="B489" s="26"/>
      <c r="C489" s="101">
        <f t="shared" si="172"/>
        <v>0</v>
      </c>
      <c r="D489" s="105"/>
      <c r="E489" s="35"/>
      <c r="F489" s="32" t="str">
        <f t="shared" si="173"/>
        <v>N</v>
      </c>
      <c r="G489" s="32" t="str">
        <f t="shared" si="174"/>
        <v>N</v>
      </c>
      <c r="H489" s="32" t="str">
        <f t="shared" si="182"/>
        <v/>
      </c>
      <c r="I489" s="32" t="str">
        <f t="shared" si="162"/>
        <v/>
      </c>
      <c r="J489" s="32" t="str">
        <f t="shared" si="163"/>
        <v/>
      </c>
      <c r="K489" s="32" t="str">
        <f t="shared" si="175"/>
        <v/>
      </c>
      <c r="L489" s="32" t="str">
        <f t="shared" si="176"/>
        <v/>
      </c>
      <c r="M489" s="32" t="str">
        <f t="shared" si="164"/>
        <v/>
      </c>
      <c r="N489" s="32" t="str">
        <f t="shared" si="165"/>
        <v/>
      </c>
      <c r="O489" s="35" t="s">
        <v>51</v>
      </c>
      <c r="P489" s="32"/>
      <c r="Q489" s="32"/>
      <c r="R489" s="100" t="str">
        <f t="shared" si="177"/>
        <v/>
      </c>
      <c r="S489" s="100" t="str">
        <f t="shared" si="178"/>
        <v/>
      </c>
      <c r="T489" s="100" t="str">
        <f t="shared" si="179"/>
        <v/>
      </c>
      <c r="U489" s="100" t="str">
        <f t="shared" si="180"/>
        <v/>
      </c>
      <c r="V489" s="100" t="str">
        <f t="shared" si="166"/>
        <v/>
      </c>
      <c r="W489" s="100" t="str">
        <f t="shared" si="181"/>
        <v/>
      </c>
      <c r="X489" s="100" t="str">
        <f t="shared" si="167"/>
        <v/>
      </c>
      <c r="Y489" s="100" t="str">
        <f t="shared" si="168"/>
        <v/>
      </c>
      <c r="Z489" s="100" t="str">
        <f>IF(LEN(P489)&gt;0, DATA_ANALYSIS!E$20*P489+DATA_ANALYSIS!R$20, "")</f>
        <v/>
      </c>
      <c r="AA489" s="100" t="str">
        <f t="shared" si="169"/>
        <v/>
      </c>
      <c r="AB489" s="100" t="str">
        <f t="shared" si="170"/>
        <v/>
      </c>
      <c r="AC489" s="106" t="str">
        <f t="shared" si="171"/>
        <v/>
      </c>
    </row>
    <row r="490" spans="2:29" x14ac:dyDescent="0.2">
      <c r="B490" s="26"/>
      <c r="C490" s="101">
        <f t="shared" si="172"/>
        <v>0</v>
      </c>
      <c r="D490" s="105"/>
      <c r="E490" s="35"/>
      <c r="F490" s="32" t="str">
        <f t="shared" si="173"/>
        <v>N</v>
      </c>
      <c r="G490" s="32" t="str">
        <f t="shared" si="174"/>
        <v>N</v>
      </c>
      <c r="H490" s="32" t="str">
        <f t="shared" si="182"/>
        <v/>
      </c>
      <c r="I490" s="32" t="str">
        <f t="shared" si="162"/>
        <v/>
      </c>
      <c r="J490" s="32" t="str">
        <f t="shared" si="163"/>
        <v/>
      </c>
      <c r="K490" s="32" t="str">
        <f t="shared" si="175"/>
        <v/>
      </c>
      <c r="L490" s="32" t="str">
        <f t="shared" si="176"/>
        <v/>
      </c>
      <c r="M490" s="32" t="str">
        <f t="shared" si="164"/>
        <v/>
      </c>
      <c r="N490" s="32" t="str">
        <f t="shared" si="165"/>
        <v/>
      </c>
      <c r="O490" s="35" t="s">
        <v>51</v>
      </c>
      <c r="P490" s="32"/>
      <c r="Q490" s="32"/>
      <c r="R490" s="100" t="str">
        <f t="shared" si="177"/>
        <v/>
      </c>
      <c r="S490" s="100" t="str">
        <f t="shared" si="178"/>
        <v/>
      </c>
      <c r="T490" s="100" t="str">
        <f t="shared" si="179"/>
        <v/>
      </c>
      <c r="U490" s="100" t="str">
        <f t="shared" si="180"/>
        <v/>
      </c>
      <c r="V490" s="100" t="str">
        <f t="shared" si="166"/>
        <v/>
      </c>
      <c r="W490" s="100" t="str">
        <f t="shared" si="181"/>
        <v/>
      </c>
      <c r="X490" s="100" t="str">
        <f t="shared" si="167"/>
        <v/>
      </c>
      <c r="Y490" s="100" t="str">
        <f t="shared" si="168"/>
        <v/>
      </c>
      <c r="Z490" s="100" t="str">
        <f>IF(LEN(P490)&gt;0, DATA_ANALYSIS!E$20*P490+DATA_ANALYSIS!R$20, "")</f>
        <v/>
      </c>
      <c r="AA490" s="100" t="str">
        <f t="shared" si="169"/>
        <v/>
      </c>
      <c r="AB490" s="100" t="str">
        <f t="shared" si="170"/>
        <v/>
      </c>
      <c r="AC490" s="106" t="str">
        <f t="shared" si="171"/>
        <v/>
      </c>
    </row>
    <row r="491" spans="2:29" x14ac:dyDescent="0.2">
      <c r="B491" s="26"/>
      <c r="C491" s="101">
        <f t="shared" si="172"/>
        <v>0</v>
      </c>
      <c r="D491" s="105"/>
      <c r="E491" s="35"/>
      <c r="F491" s="32" t="str">
        <f t="shared" si="173"/>
        <v>N</v>
      </c>
      <c r="G491" s="32" t="str">
        <f t="shared" si="174"/>
        <v>N</v>
      </c>
      <c r="H491" s="32" t="str">
        <f t="shared" si="182"/>
        <v/>
      </c>
      <c r="I491" s="32" t="str">
        <f t="shared" si="162"/>
        <v/>
      </c>
      <c r="J491" s="32" t="str">
        <f t="shared" si="163"/>
        <v/>
      </c>
      <c r="K491" s="32" t="str">
        <f t="shared" si="175"/>
        <v/>
      </c>
      <c r="L491" s="32" t="str">
        <f t="shared" si="176"/>
        <v/>
      </c>
      <c r="M491" s="32" t="str">
        <f t="shared" si="164"/>
        <v/>
      </c>
      <c r="N491" s="32" t="str">
        <f t="shared" si="165"/>
        <v/>
      </c>
      <c r="O491" s="35" t="s">
        <v>51</v>
      </c>
      <c r="P491" s="32"/>
      <c r="Q491" s="32"/>
      <c r="R491" s="100" t="str">
        <f t="shared" si="177"/>
        <v/>
      </c>
      <c r="S491" s="100" t="str">
        <f t="shared" si="178"/>
        <v/>
      </c>
      <c r="T491" s="100" t="str">
        <f t="shared" si="179"/>
        <v/>
      </c>
      <c r="U491" s="100" t="str">
        <f t="shared" si="180"/>
        <v/>
      </c>
      <c r="V491" s="100" t="str">
        <f t="shared" si="166"/>
        <v/>
      </c>
      <c r="W491" s="100" t="str">
        <f t="shared" si="181"/>
        <v/>
      </c>
      <c r="X491" s="100" t="str">
        <f t="shared" si="167"/>
        <v/>
      </c>
      <c r="Y491" s="100" t="str">
        <f t="shared" si="168"/>
        <v/>
      </c>
      <c r="Z491" s="100" t="str">
        <f>IF(LEN(P491)&gt;0, DATA_ANALYSIS!E$20*P491+DATA_ANALYSIS!R$20, "")</f>
        <v/>
      </c>
      <c r="AA491" s="100" t="str">
        <f t="shared" si="169"/>
        <v/>
      </c>
      <c r="AB491" s="100" t="str">
        <f t="shared" si="170"/>
        <v/>
      </c>
      <c r="AC491" s="106" t="str">
        <f t="shared" si="171"/>
        <v/>
      </c>
    </row>
    <row r="492" spans="2:29" x14ac:dyDescent="0.2">
      <c r="B492" s="26"/>
      <c r="C492" s="101">
        <f t="shared" si="172"/>
        <v>0</v>
      </c>
      <c r="D492" s="105"/>
      <c r="E492" s="35"/>
      <c r="F492" s="32" t="str">
        <f t="shared" si="173"/>
        <v>N</v>
      </c>
      <c r="G492" s="32" t="str">
        <f t="shared" si="174"/>
        <v>N</v>
      </c>
      <c r="H492" s="32" t="str">
        <f t="shared" si="182"/>
        <v/>
      </c>
      <c r="I492" s="32" t="str">
        <f t="shared" si="162"/>
        <v/>
      </c>
      <c r="J492" s="32" t="str">
        <f t="shared" si="163"/>
        <v/>
      </c>
      <c r="K492" s="32" t="str">
        <f t="shared" si="175"/>
        <v/>
      </c>
      <c r="L492" s="32" t="str">
        <f t="shared" si="176"/>
        <v/>
      </c>
      <c r="M492" s="32" t="str">
        <f t="shared" si="164"/>
        <v/>
      </c>
      <c r="N492" s="32" t="str">
        <f t="shared" si="165"/>
        <v/>
      </c>
      <c r="O492" s="35" t="s">
        <v>51</v>
      </c>
      <c r="P492" s="32"/>
      <c r="Q492" s="32"/>
      <c r="R492" s="100" t="str">
        <f t="shared" si="177"/>
        <v/>
      </c>
      <c r="S492" s="100" t="str">
        <f t="shared" si="178"/>
        <v/>
      </c>
      <c r="T492" s="100" t="str">
        <f t="shared" si="179"/>
        <v/>
      </c>
      <c r="U492" s="100" t="str">
        <f t="shared" si="180"/>
        <v/>
      </c>
      <c r="V492" s="100" t="str">
        <f t="shared" si="166"/>
        <v/>
      </c>
      <c r="W492" s="100" t="str">
        <f t="shared" si="181"/>
        <v/>
      </c>
      <c r="X492" s="100" t="str">
        <f t="shared" si="167"/>
        <v/>
      </c>
      <c r="Y492" s="100" t="str">
        <f t="shared" si="168"/>
        <v/>
      </c>
      <c r="Z492" s="100" t="str">
        <f>IF(LEN(P492)&gt;0, DATA_ANALYSIS!E$20*P492+DATA_ANALYSIS!R$20, "")</f>
        <v/>
      </c>
      <c r="AA492" s="100" t="str">
        <f t="shared" si="169"/>
        <v/>
      </c>
      <c r="AB492" s="100" t="str">
        <f t="shared" si="170"/>
        <v/>
      </c>
      <c r="AC492" s="106" t="str">
        <f t="shared" si="171"/>
        <v/>
      </c>
    </row>
    <row r="493" spans="2:29" x14ac:dyDescent="0.2">
      <c r="B493" s="26"/>
      <c r="C493" s="101">
        <f t="shared" si="172"/>
        <v>0</v>
      </c>
      <c r="D493" s="105"/>
      <c r="E493" s="35"/>
      <c r="F493" s="32" t="str">
        <f t="shared" si="173"/>
        <v>N</v>
      </c>
      <c r="G493" s="32" t="str">
        <f t="shared" si="174"/>
        <v>N</v>
      </c>
      <c r="H493" s="32" t="str">
        <f t="shared" si="182"/>
        <v/>
      </c>
      <c r="I493" s="32" t="str">
        <f t="shared" si="162"/>
        <v/>
      </c>
      <c r="J493" s="32" t="str">
        <f t="shared" si="163"/>
        <v/>
      </c>
      <c r="K493" s="32" t="str">
        <f t="shared" si="175"/>
        <v/>
      </c>
      <c r="L493" s="32" t="str">
        <f t="shared" si="176"/>
        <v/>
      </c>
      <c r="M493" s="32" t="str">
        <f t="shared" si="164"/>
        <v/>
      </c>
      <c r="N493" s="32" t="str">
        <f t="shared" si="165"/>
        <v/>
      </c>
      <c r="O493" s="35" t="s">
        <v>51</v>
      </c>
      <c r="P493" s="32"/>
      <c r="Q493" s="32"/>
      <c r="R493" s="100" t="str">
        <f t="shared" si="177"/>
        <v/>
      </c>
      <c r="S493" s="100" t="str">
        <f t="shared" si="178"/>
        <v/>
      </c>
      <c r="T493" s="100" t="str">
        <f t="shared" si="179"/>
        <v/>
      </c>
      <c r="U493" s="100" t="str">
        <f t="shared" si="180"/>
        <v/>
      </c>
      <c r="V493" s="100" t="str">
        <f t="shared" si="166"/>
        <v/>
      </c>
      <c r="W493" s="100" t="str">
        <f t="shared" si="181"/>
        <v/>
      </c>
      <c r="X493" s="100" t="str">
        <f t="shared" si="167"/>
        <v/>
      </c>
      <c r="Y493" s="100" t="str">
        <f t="shared" si="168"/>
        <v/>
      </c>
      <c r="Z493" s="100" t="str">
        <f>IF(LEN(P493)&gt;0, DATA_ANALYSIS!E$20*P493+DATA_ANALYSIS!R$20, "")</f>
        <v/>
      </c>
      <c r="AA493" s="100" t="str">
        <f t="shared" si="169"/>
        <v/>
      </c>
      <c r="AB493" s="100" t="str">
        <f t="shared" si="170"/>
        <v/>
      </c>
      <c r="AC493" s="106" t="str">
        <f t="shared" si="171"/>
        <v/>
      </c>
    </row>
    <row r="494" spans="2:29" x14ac:dyDescent="0.2">
      <c r="B494" s="26"/>
      <c r="C494" s="101">
        <f t="shared" si="172"/>
        <v>0</v>
      </c>
      <c r="D494" s="105"/>
      <c r="E494" s="35"/>
      <c r="F494" s="32" t="str">
        <f t="shared" si="173"/>
        <v>N</v>
      </c>
      <c r="G494" s="32" t="str">
        <f t="shared" si="174"/>
        <v>N</v>
      </c>
      <c r="H494" s="32" t="str">
        <f t="shared" si="182"/>
        <v/>
      </c>
      <c r="I494" s="32" t="str">
        <f t="shared" si="162"/>
        <v/>
      </c>
      <c r="J494" s="32" t="str">
        <f t="shared" si="163"/>
        <v/>
      </c>
      <c r="K494" s="32" t="str">
        <f t="shared" si="175"/>
        <v/>
      </c>
      <c r="L494" s="32" t="str">
        <f t="shared" si="176"/>
        <v/>
      </c>
      <c r="M494" s="32" t="str">
        <f t="shared" si="164"/>
        <v/>
      </c>
      <c r="N494" s="32" t="str">
        <f t="shared" si="165"/>
        <v/>
      </c>
      <c r="O494" s="35" t="s">
        <v>51</v>
      </c>
      <c r="P494" s="32"/>
      <c r="Q494" s="32"/>
      <c r="R494" s="100" t="str">
        <f t="shared" si="177"/>
        <v/>
      </c>
      <c r="S494" s="100" t="str">
        <f t="shared" si="178"/>
        <v/>
      </c>
      <c r="T494" s="100" t="str">
        <f t="shared" si="179"/>
        <v/>
      </c>
      <c r="U494" s="100" t="str">
        <f t="shared" si="180"/>
        <v/>
      </c>
      <c r="V494" s="100" t="str">
        <f t="shared" si="166"/>
        <v/>
      </c>
      <c r="W494" s="100" t="str">
        <f t="shared" si="181"/>
        <v/>
      </c>
      <c r="X494" s="100" t="str">
        <f t="shared" si="167"/>
        <v/>
      </c>
      <c r="Y494" s="100" t="str">
        <f t="shared" si="168"/>
        <v/>
      </c>
      <c r="Z494" s="100" t="str">
        <f>IF(LEN(P494)&gt;0, DATA_ANALYSIS!E$20*P494+DATA_ANALYSIS!R$20, "")</f>
        <v/>
      </c>
      <c r="AA494" s="100" t="str">
        <f t="shared" si="169"/>
        <v/>
      </c>
      <c r="AB494" s="100" t="str">
        <f t="shared" si="170"/>
        <v/>
      </c>
      <c r="AC494" s="106" t="str">
        <f t="shared" si="171"/>
        <v/>
      </c>
    </row>
    <row r="495" spans="2:29" x14ac:dyDescent="0.2">
      <c r="B495" s="26"/>
      <c r="C495" s="101">
        <f t="shared" si="172"/>
        <v>0</v>
      </c>
      <c r="D495" s="105"/>
      <c r="E495" s="35"/>
      <c r="F495" s="32" t="str">
        <f t="shared" si="173"/>
        <v>N</v>
      </c>
      <c r="G495" s="32" t="str">
        <f t="shared" si="174"/>
        <v>N</v>
      </c>
      <c r="H495" s="32" t="str">
        <f t="shared" si="182"/>
        <v/>
      </c>
      <c r="I495" s="32" t="str">
        <f t="shared" si="162"/>
        <v/>
      </c>
      <c r="J495" s="32" t="str">
        <f t="shared" si="163"/>
        <v/>
      </c>
      <c r="K495" s="32" t="str">
        <f t="shared" si="175"/>
        <v/>
      </c>
      <c r="L495" s="32" t="str">
        <f t="shared" si="176"/>
        <v/>
      </c>
      <c r="M495" s="32" t="str">
        <f t="shared" si="164"/>
        <v/>
      </c>
      <c r="N495" s="32" t="str">
        <f t="shared" si="165"/>
        <v/>
      </c>
      <c r="O495" s="35" t="s">
        <v>51</v>
      </c>
      <c r="P495" s="32"/>
      <c r="Q495" s="32"/>
      <c r="R495" s="100" t="str">
        <f t="shared" si="177"/>
        <v/>
      </c>
      <c r="S495" s="100" t="str">
        <f t="shared" si="178"/>
        <v/>
      </c>
      <c r="T495" s="100" t="str">
        <f t="shared" si="179"/>
        <v/>
      </c>
      <c r="U495" s="100" t="str">
        <f t="shared" si="180"/>
        <v/>
      </c>
      <c r="V495" s="100" t="str">
        <f t="shared" si="166"/>
        <v/>
      </c>
      <c r="W495" s="100" t="str">
        <f t="shared" si="181"/>
        <v/>
      </c>
      <c r="X495" s="100" t="str">
        <f t="shared" si="167"/>
        <v/>
      </c>
      <c r="Y495" s="100" t="str">
        <f t="shared" si="168"/>
        <v/>
      </c>
      <c r="Z495" s="100" t="str">
        <f>IF(LEN(P495)&gt;0, DATA_ANALYSIS!E$20*P495+DATA_ANALYSIS!R$20, "")</f>
        <v/>
      </c>
      <c r="AA495" s="100" t="str">
        <f t="shared" si="169"/>
        <v/>
      </c>
      <c r="AB495" s="100" t="str">
        <f t="shared" si="170"/>
        <v/>
      </c>
      <c r="AC495" s="106" t="str">
        <f t="shared" si="171"/>
        <v/>
      </c>
    </row>
    <row r="496" spans="2:29" x14ac:dyDescent="0.2">
      <c r="B496" s="26"/>
      <c r="C496" s="101">
        <f t="shared" si="172"/>
        <v>0</v>
      </c>
      <c r="D496" s="105"/>
      <c r="E496" s="35"/>
      <c r="F496" s="32" t="str">
        <f t="shared" si="173"/>
        <v>N</v>
      </c>
      <c r="G496" s="32" t="str">
        <f t="shared" si="174"/>
        <v>N</v>
      </c>
      <c r="H496" s="32" t="str">
        <f t="shared" si="182"/>
        <v/>
      </c>
      <c r="I496" s="32" t="str">
        <f t="shared" si="162"/>
        <v/>
      </c>
      <c r="J496" s="32" t="str">
        <f t="shared" si="163"/>
        <v/>
      </c>
      <c r="K496" s="32" t="str">
        <f t="shared" si="175"/>
        <v/>
      </c>
      <c r="L496" s="32" t="str">
        <f t="shared" si="176"/>
        <v/>
      </c>
      <c r="M496" s="32" t="str">
        <f t="shared" si="164"/>
        <v/>
      </c>
      <c r="N496" s="32" t="str">
        <f t="shared" si="165"/>
        <v/>
      </c>
      <c r="O496" s="35" t="s">
        <v>51</v>
      </c>
      <c r="P496" s="32"/>
      <c r="Q496" s="32"/>
      <c r="R496" s="100" t="str">
        <f t="shared" si="177"/>
        <v/>
      </c>
      <c r="S496" s="100" t="str">
        <f t="shared" si="178"/>
        <v/>
      </c>
      <c r="T496" s="100" t="str">
        <f t="shared" si="179"/>
        <v/>
      </c>
      <c r="U496" s="100" t="str">
        <f t="shared" si="180"/>
        <v/>
      </c>
      <c r="V496" s="100" t="str">
        <f t="shared" si="166"/>
        <v/>
      </c>
      <c r="W496" s="100" t="str">
        <f t="shared" si="181"/>
        <v/>
      </c>
      <c r="X496" s="100" t="str">
        <f t="shared" si="167"/>
        <v/>
      </c>
      <c r="Y496" s="100" t="str">
        <f t="shared" si="168"/>
        <v/>
      </c>
      <c r="Z496" s="100" t="str">
        <f>IF(LEN(P496)&gt;0, DATA_ANALYSIS!E$20*P496+DATA_ANALYSIS!R$20, "")</f>
        <v/>
      </c>
      <c r="AA496" s="100" t="str">
        <f t="shared" si="169"/>
        <v/>
      </c>
      <c r="AB496" s="100" t="str">
        <f t="shared" si="170"/>
        <v/>
      </c>
      <c r="AC496" s="106" t="str">
        <f t="shared" si="171"/>
        <v/>
      </c>
    </row>
    <row r="497" spans="2:29" x14ac:dyDescent="0.2">
      <c r="B497" s="26"/>
      <c r="C497" s="101">
        <f t="shared" si="172"/>
        <v>0</v>
      </c>
      <c r="D497" s="105"/>
      <c r="E497" s="35"/>
      <c r="F497" s="32" t="str">
        <f t="shared" si="173"/>
        <v>N</v>
      </c>
      <c r="G497" s="32" t="str">
        <f t="shared" si="174"/>
        <v>N</v>
      </c>
      <c r="H497" s="32" t="str">
        <f t="shared" si="182"/>
        <v/>
      </c>
      <c r="I497" s="32" t="str">
        <f t="shared" si="162"/>
        <v/>
      </c>
      <c r="J497" s="32" t="str">
        <f t="shared" si="163"/>
        <v/>
      </c>
      <c r="K497" s="32" t="str">
        <f t="shared" si="175"/>
        <v/>
      </c>
      <c r="L497" s="32" t="str">
        <f t="shared" si="176"/>
        <v/>
      </c>
      <c r="M497" s="32" t="str">
        <f t="shared" si="164"/>
        <v/>
      </c>
      <c r="N497" s="32" t="str">
        <f t="shared" si="165"/>
        <v/>
      </c>
      <c r="O497" s="35" t="s">
        <v>51</v>
      </c>
      <c r="P497" s="32"/>
      <c r="Q497" s="32"/>
      <c r="R497" s="100" t="str">
        <f t="shared" si="177"/>
        <v/>
      </c>
      <c r="S497" s="100" t="str">
        <f t="shared" si="178"/>
        <v/>
      </c>
      <c r="T497" s="100" t="str">
        <f t="shared" si="179"/>
        <v/>
      </c>
      <c r="U497" s="100" t="str">
        <f t="shared" si="180"/>
        <v/>
      </c>
      <c r="V497" s="100" t="str">
        <f t="shared" si="166"/>
        <v/>
      </c>
      <c r="W497" s="100" t="str">
        <f t="shared" si="181"/>
        <v/>
      </c>
      <c r="X497" s="100" t="str">
        <f t="shared" si="167"/>
        <v/>
      </c>
      <c r="Y497" s="100" t="str">
        <f t="shared" si="168"/>
        <v/>
      </c>
      <c r="Z497" s="100" t="str">
        <f>IF(LEN(P497)&gt;0, DATA_ANALYSIS!E$20*P497+DATA_ANALYSIS!R$20, "")</f>
        <v/>
      </c>
      <c r="AA497" s="100" t="str">
        <f t="shared" si="169"/>
        <v/>
      </c>
      <c r="AB497" s="100" t="str">
        <f t="shared" si="170"/>
        <v/>
      </c>
      <c r="AC497" s="106" t="str">
        <f t="shared" si="171"/>
        <v/>
      </c>
    </row>
    <row r="498" spans="2:29" x14ac:dyDescent="0.2">
      <c r="B498" s="26"/>
      <c r="C498" s="101">
        <f t="shared" si="172"/>
        <v>0</v>
      </c>
      <c r="D498" s="105"/>
      <c r="E498" s="35"/>
      <c r="F498" s="32" t="str">
        <f t="shared" si="173"/>
        <v>N</v>
      </c>
      <c r="G498" s="32" t="str">
        <f t="shared" si="174"/>
        <v>N</v>
      </c>
      <c r="H498" s="32" t="str">
        <f t="shared" si="182"/>
        <v/>
      </c>
      <c r="I498" s="32" t="str">
        <f t="shared" si="162"/>
        <v/>
      </c>
      <c r="J498" s="32" t="str">
        <f t="shared" si="163"/>
        <v/>
      </c>
      <c r="K498" s="32" t="str">
        <f t="shared" si="175"/>
        <v/>
      </c>
      <c r="L498" s="32" t="str">
        <f t="shared" si="176"/>
        <v/>
      </c>
      <c r="M498" s="32" t="str">
        <f t="shared" si="164"/>
        <v/>
      </c>
      <c r="N498" s="32" t="str">
        <f t="shared" si="165"/>
        <v/>
      </c>
      <c r="O498" s="35" t="s">
        <v>51</v>
      </c>
      <c r="P498" s="32"/>
      <c r="Q498" s="32"/>
      <c r="R498" s="100" t="str">
        <f t="shared" si="177"/>
        <v/>
      </c>
      <c r="S498" s="100" t="str">
        <f t="shared" si="178"/>
        <v/>
      </c>
      <c r="T498" s="100" t="str">
        <f t="shared" si="179"/>
        <v/>
      </c>
      <c r="U498" s="100" t="str">
        <f t="shared" si="180"/>
        <v/>
      </c>
      <c r="V498" s="100" t="str">
        <f t="shared" si="166"/>
        <v/>
      </c>
      <c r="W498" s="100" t="str">
        <f t="shared" si="181"/>
        <v/>
      </c>
      <c r="X498" s="100" t="str">
        <f t="shared" si="167"/>
        <v/>
      </c>
      <c r="Y498" s="100" t="str">
        <f t="shared" si="168"/>
        <v/>
      </c>
      <c r="Z498" s="100" t="str">
        <f>IF(LEN(P498)&gt;0, DATA_ANALYSIS!E$20*P498+DATA_ANALYSIS!R$20, "")</f>
        <v/>
      </c>
      <c r="AA498" s="100" t="str">
        <f t="shared" si="169"/>
        <v/>
      </c>
      <c r="AB498" s="100" t="str">
        <f t="shared" si="170"/>
        <v/>
      </c>
      <c r="AC498" s="106" t="str">
        <f t="shared" si="171"/>
        <v/>
      </c>
    </row>
    <row r="499" spans="2:29" x14ac:dyDescent="0.2">
      <c r="B499" s="26"/>
      <c r="C499" s="101">
        <f t="shared" si="172"/>
        <v>0</v>
      </c>
      <c r="D499" s="105"/>
      <c r="E499" s="35"/>
      <c r="F499" s="32" t="str">
        <f t="shared" si="173"/>
        <v>N</v>
      </c>
      <c r="G499" s="32" t="str">
        <f t="shared" si="174"/>
        <v>N</v>
      </c>
      <c r="H499" s="32" t="str">
        <f t="shared" si="182"/>
        <v/>
      </c>
      <c r="I499" s="32" t="str">
        <f t="shared" si="162"/>
        <v/>
      </c>
      <c r="J499" s="32" t="str">
        <f t="shared" si="163"/>
        <v/>
      </c>
      <c r="K499" s="32" t="str">
        <f t="shared" si="175"/>
        <v/>
      </c>
      <c r="L499" s="32" t="str">
        <f t="shared" si="176"/>
        <v/>
      </c>
      <c r="M499" s="32" t="str">
        <f t="shared" si="164"/>
        <v/>
      </c>
      <c r="N499" s="32" t="str">
        <f t="shared" si="165"/>
        <v/>
      </c>
      <c r="O499" s="35" t="s">
        <v>51</v>
      </c>
      <c r="P499" s="32"/>
      <c r="Q499" s="32"/>
      <c r="R499" s="100" t="str">
        <f t="shared" si="177"/>
        <v/>
      </c>
      <c r="S499" s="100" t="str">
        <f t="shared" si="178"/>
        <v/>
      </c>
      <c r="T499" s="100" t="str">
        <f t="shared" si="179"/>
        <v/>
      </c>
      <c r="U499" s="100" t="str">
        <f t="shared" si="180"/>
        <v/>
      </c>
      <c r="V499" s="100" t="str">
        <f t="shared" si="166"/>
        <v/>
      </c>
      <c r="W499" s="100" t="str">
        <f t="shared" si="181"/>
        <v/>
      </c>
      <c r="X499" s="100" t="str">
        <f t="shared" si="167"/>
        <v/>
      </c>
      <c r="Y499" s="100" t="str">
        <f t="shared" si="168"/>
        <v/>
      </c>
      <c r="Z499" s="100" t="str">
        <f>IF(LEN(P499)&gt;0, DATA_ANALYSIS!E$20*P499+DATA_ANALYSIS!R$20, "")</f>
        <v/>
      </c>
      <c r="AA499" s="100" t="str">
        <f t="shared" si="169"/>
        <v/>
      </c>
      <c r="AB499" s="100" t="str">
        <f t="shared" si="170"/>
        <v/>
      </c>
      <c r="AC499" s="106" t="str">
        <f t="shared" si="171"/>
        <v/>
      </c>
    </row>
    <row r="500" spans="2:29" x14ac:dyDescent="0.2">
      <c r="B500" s="26"/>
      <c r="C500" s="101">
        <f t="shared" si="172"/>
        <v>0</v>
      </c>
      <c r="D500" s="105"/>
      <c r="E500" s="35"/>
      <c r="F500" s="32" t="str">
        <f t="shared" si="173"/>
        <v>N</v>
      </c>
      <c r="G500" s="32" t="str">
        <f t="shared" si="174"/>
        <v>N</v>
      </c>
      <c r="H500" s="32" t="str">
        <f t="shared" si="182"/>
        <v/>
      </c>
      <c r="I500" s="32" t="str">
        <f t="shared" si="162"/>
        <v/>
      </c>
      <c r="J500" s="32" t="str">
        <f t="shared" si="163"/>
        <v/>
      </c>
      <c r="K500" s="32" t="str">
        <f t="shared" si="175"/>
        <v/>
      </c>
      <c r="L500" s="32" t="str">
        <f t="shared" si="176"/>
        <v/>
      </c>
      <c r="M500" s="32" t="str">
        <f t="shared" si="164"/>
        <v/>
      </c>
      <c r="N500" s="32" t="str">
        <f t="shared" si="165"/>
        <v/>
      </c>
      <c r="O500" s="35" t="s">
        <v>51</v>
      </c>
      <c r="P500" s="32"/>
      <c r="Q500" s="32"/>
      <c r="R500" s="100" t="str">
        <f t="shared" si="177"/>
        <v/>
      </c>
      <c r="S500" s="100" t="str">
        <f t="shared" si="178"/>
        <v/>
      </c>
      <c r="T500" s="100" t="str">
        <f t="shared" si="179"/>
        <v/>
      </c>
      <c r="U500" s="100" t="str">
        <f t="shared" si="180"/>
        <v/>
      </c>
      <c r="V500" s="100" t="str">
        <f t="shared" si="166"/>
        <v/>
      </c>
      <c r="W500" s="100" t="str">
        <f t="shared" si="181"/>
        <v/>
      </c>
      <c r="X500" s="100" t="str">
        <f t="shared" si="167"/>
        <v/>
      </c>
      <c r="Y500" s="100" t="str">
        <f t="shared" si="168"/>
        <v/>
      </c>
      <c r="Z500" s="100" t="str">
        <f>IF(LEN(P500)&gt;0, DATA_ANALYSIS!E$20*P500+DATA_ANALYSIS!R$20, "")</f>
        <v/>
      </c>
      <c r="AA500" s="100" t="str">
        <f t="shared" si="169"/>
        <v/>
      </c>
      <c r="AB500" s="100" t="str">
        <f t="shared" si="170"/>
        <v/>
      </c>
      <c r="AC500" s="106" t="str">
        <f t="shared" si="171"/>
        <v/>
      </c>
    </row>
    <row r="501" spans="2:29" x14ac:dyDescent="0.2">
      <c r="B501" s="26"/>
      <c r="C501" s="101">
        <f t="shared" si="172"/>
        <v>0</v>
      </c>
      <c r="D501" s="105"/>
      <c r="E501" s="35"/>
      <c r="F501" s="32" t="str">
        <f t="shared" si="173"/>
        <v>N</v>
      </c>
      <c r="G501" s="32" t="str">
        <f t="shared" si="174"/>
        <v>N</v>
      </c>
      <c r="H501" s="32" t="str">
        <f t="shared" si="182"/>
        <v/>
      </c>
      <c r="I501" s="32" t="str">
        <f t="shared" si="162"/>
        <v/>
      </c>
      <c r="J501" s="32" t="str">
        <f t="shared" si="163"/>
        <v/>
      </c>
      <c r="K501" s="32" t="str">
        <f t="shared" si="175"/>
        <v/>
      </c>
      <c r="L501" s="32" t="str">
        <f t="shared" si="176"/>
        <v/>
      </c>
      <c r="M501" s="32" t="str">
        <f t="shared" si="164"/>
        <v/>
      </c>
      <c r="N501" s="32" t="str">
        <f t="shared" si="165"/>
        <v/>
      </c>
      <c r="O501" s="35" t="s">
        <v>51</v>
      </c>
      <c r="P501" s="32"/>
      <c r="Q501" s="32"/>
      <c r="R501" s="100" t="str">
        <f t="shared" si="177"/>
        <v/>
      </c>
      <c r="S501" s="100" t="str">
        <f t="shared" si="178"/>
        <v/>
      </c>
      <c r="T501" s="100" t="str">
        <f t="shared" si="179"/>
        <v/>
      </c>
      <c r="U501" s="100" t="str">
        <f t="shared" si="180"/>
        <v/>
      </c>
      <c r="V501" s="100" t="str">
        <f t="shared" si="166"/>
        <v/>
      </c>
      <c r="W501" s="100" t="str">
        <f t="shared" si="181"/>
        <v/>
      </c>
      <c r="X501" s="100" t="str">
        <f t="shared" si="167"/>
        <v/>
      </c>
      <c r="Y501" s="100" t="str">
        <f t="shared" si="168"/>
        <v/>
      </c>
      <c r="Z501" s="100" t="str">
        <f>IF(LEN(P501)&gt;0, DATA_ANALYSIS!E$20*P501+DATA_ANALYSIS!R$20, "")</f>
        <v/>
      </c>
      <c r="AA501" s="100" t="str">
        <f t="shared" si="169"/>
        <v/>
      </c>
      <c r="AB501" s="100" t="str">
        <f t="shared" si="170"/>
        <v/>
      </c>
      <c r="AC501" s="106" t="str">
        <f t="shared" si="171"/>
        <v/>
      </c>
    </row>
    <row r="502" spans="2:29" x14ac:dyDescent="0.2">
      <c r="B502" s="26"/>
      <c r="C502" s="101">
        <f t="shared" si="172"/>
        <v>0</v>
      </c>
      <c r="D502" s="105"/>
      <c r="E502" s="35"/>
      <c r="F502" s="32" t="str">
        <f t="shared" si="173"/>
        <v>N</v>
      </c>
      <c r="G502" s="32" t="str">
        <f t="shared" si="174"/>
        <v>N</v>
      </c>
      <c r="H502" s="32" t="str">
        <f t="shared" si="182"/>
        <v/>
      </c>
      <c r="I502" s="32" t="str">
        <f t="shared" si="162"/>
        <v/>
      </c>
      <c r="J502" s="32" t="str">
        <f t="shared" si="163"/>
        <v/>
      </c>
      <c r="K502" s="32" t="str">
        <f t="shared" si="175"/>
        <v/>
      </c>
      <c r="L502" s="32" t="str">
        <f t="shared" si="176"/>
        <v/>
      </c>
      <c r="M502" s="32" t="str">
        <f t="shared" si="164"/>
        <v/>
      </c>
      <c r="N502" s="32" t="str">
        <f t="shared" si="165"/>
        <v/>
      </c>
      <c r="O502" s="35" t="s">
        <v>51</v>
      </c>
      <c r="P502" s="32"/>
      <c r="Q502" s="32"/>
      <c r="R502" s="100" t="str">
        <f t="shared" si="177"/>
        <v/>
      </c>
      <c r="S502" s="100" t="str">
        <f t="shared" si="178"/>
        <v/>
      </c>
      <c r="T502" s="100" t="str">
        <f t="shared" si="179"/>
        <v/>
      </c>
      <c r="U502" s="100" t="str">
        <f t="shared" si="180"/>
        <v/>
      </c>
      <c r="V502" s="100" t="str">
        <f t="shared" si="166"/>
        <v/>
      </c>
      <c r="W502" s="100" t="str">
        <f t="shared" si="181"/>
        <v/>
      </c>
      <c r="X502" s="100" t="str">
        <f t="shared" si="167"/>
        <v/>
      </c>
      <c r="Y502" s="100" t="str">
        <f t="shared" si="168"/>
        <v/>
      </c>
      <c r="Z502" s="100" t="str">
        <f>IF(LEN(P502)&gt;0, DATA_ANALYSIS!E$20*P502+DATA_ANALYSIS!R$20, "")</f>
        <v/>
      </c>
      <c r="AA502" s="100" t="str">
        <f t="shared" si="169"/>
        <v/>
      </c>
      <c r="AB502" s="100" t="str">
        <f t="shared" si="170"/>
        <v/>
      </c>
      <c r="AC502" s="106" t="str">
        <f t="shared" si="171"/>
        <v/>
      </c>
    </row>
    <row r="503" spans="2:29" x14ac:dyDescent="0.2">
      <c r="B503" s="26"/>
      <c r="C503" s="101">
        <f t="shared" si="172"/>
        <v>0</v>
      </c>
      <c r="D503" s="105"/>
      <c r="E503" s="35"/>
      <c r="F503" s="32" t="str">
        <f t="shared" si="173"/>
        <v>N</v>
      </c>
      <c r="G503" s="32" t="str">
        <f t="shared" si="174"/>
        <v>N</v>
      </c>
      <c r="H503" s="32" t="str">
        <f t="shared" si="182"/>
        <v/>
      </c>
      <c r="I503" s="32" t="str">
        <f t="shared" si="162"/>
        <v/>
      </c>
      <c r="J503" s="32" t="str">
        <f t="shared" si="163"/>
        <v/>
      </c>
      <c r="K503" s="32" t="str">
        <f t="shared" si="175"/>
        <v/>
      </c>
      <c r="L503" s="32" t="str">
        <f t="shared" si="176"/>
        <v/>
      </c>
      <c r="M503" s="32" t="str">
        <f t="shared" si="164"/>
        <v/>
      </c>
      <c r="N503" s="32" t="str">
        <f t="shared" si="165"/>
        <v/>
      </c>
      <c r="O503" s="35" t="s">
        <v>51</v>
      </c>
      <c r="P503" s="32"/>
      <c r="Q503" s="32"/>
      <c r="R503" s="100" t="str">
        <f t="shared" si="177"/>
        <v/>
      </c>
      <c r="S503" s="100" t="str">
        <f t="shared" si="178"/>
        <v/>
      </c>
      <c r="T503" s="100" t="str">
        <f t="shared" si="179"/>
        <v/>
      </c>
      <c r="U503" s="100" t="str">
        <f t="shared" si="180"/>
        <v/>
      </c>
      <c r="V503" s="100" t="str">
        <f t="shared" si="166"/>
        <v/>
      </c>
      <c r="W503" s="100" t="str">
        <f t="shared" si="181"/>
        <v/>
      </c>
      <c r="X503" s="100" t="str">
        <f t="shared" si="167"/>
        <v/>
      </c>
      <c r="Y503" s="100" t="str">
        <f t="shared" si="168"/>
        <v/>
      </c>
      <c r="Z503" s="100" t="str">
        <f>IF(LEN(P503)&gt;0, DATA_ANALYSIS!E$20*P503+DATA_ANALYSIS!R$20, "")</f>
        <v/>
      </c>
      <c r="AA503" s="100" t="str">
        <f t="shared" si="169"/>
        <v/>
      </c>
      <c r="AB503" s="100" t="str">
        <f t="shared" si="170"/>
        <v/>
      </c>
      <c r="AC503" s="106" t="str">
        <f t="shared" si="171"/>
        <v/>
      </c>
    </row>
    <row r="504" spans="2:29" x14ac:dyDescent="0.2">
      <c r="B504" s="26"/>
      <c r="C504" s="101">
        <f t="shared" si="172"/>
        <v>0</v>
      </c>
      <c r="D504" s="105"/>
      <c r="E504" s="35"/>
      <c r="F504" s="32" t="str">
        <f t="shared" si="173"/>
        <v>N</v>
      </c>
      <c r="G504" s="32" t="str">
        <f t="shared" si="174"/>
        <v>N</v>
      </c>
      <c r="H504" s="32" t="str">
        <f t="shared" si="182"/>
        <v/>
      </c>
      <c r="I504" s="32" t="str">
        <f t="shared" si="162"/>
        <v/>
      </c>
      <c r="J504" s="32" t="str">
        <f t="shared" si="163"/>
        <v/>
      </c>
      <c r="K504" s="32" t="str">
        <f t="shared" si="175"/>
        <v/>
      </c>
      <c r="L504" s="32" t="str">
        <f t="shared" si="176"/>
        <v/>
      </c>
      <c r="M504" s="32" t="str">
        <f t="shared" si="164"/>
        <v/>
      </c>
      <c r="N504" s="32" t="str">
        <f t="shared" si="165"/>
        <v/>
      </c>
      <c r="O504" s="35" t="s">
        <v>51</v>
      </c>
      <c r="P504" s="32"/>
      <c r="Q504" s="32"/>
      <c r="R504" s="100" t="str">
        <f t="shared" si="177"/>
        <v/>
      </c>
      <c r="S504" s="100" t="str">
        <f t="shared" si="178"/>
        <v/>
      </c>
      <c r="T504" s="100" t="str">
        <f t="shared" si="179"/>
        <v/>
      </c>
      <c r="U504" s="100" t="str">
        <f t="shared" si="180"/>
        <v/>
      </c>
      <c r="V504" s="100" t="str">
        <f t="shared" si="166"/>
        <v/>
      </c>
      <c r="W504" s="100" t="str">
        <f t="shared" si="181"/>
        <v/>
      </c>
      <c r="X504" s="100" t="str">
        <f t="shared" si="167"/>
        <v/>
      </c>
      <c r="Y504" s="100" t="str">
        <f t="shared" si="168"/>
        <v/>
      </c>
      <c r="Z504" s="100" t="str">
        <f>IF(LEN(P504)&gt;0, DATA_ANALYSIS!E$20*P504+DATA_ANALYSIS!R$20, "")</f>
        <v/>
      </c>
      <c r="AA504" s="100" t="str">
        <f t="shared" si="169"/>
        <v/>
      </c>
      <c r="AB504" s="100" t="str">
        <f t="shared" si="170"/>
        <v/>
      </c>
      <c r="AC504" s="106" t="str">
        <f t="shared" si="171"/>
        <v/>
      </c>
    </row>
    <row r="505" spans="2:29" x14ac:dyDescent="0.2">
      <c r="B505" s="26"/>
      <c r="C505" s="101">
        <f t="shared" si="172"/>
        <v>0</v>
      </c>
      <c r="D505" s="105"/>
      <c r="E505" s="35"/>
      <c r="F505" s="32" t="str">
        <f t="shared" si="173"/>
        <v>N</v>
      </c>
      <c r="G505" s="32" t="str">
        <f t="shared" si="174"/>
        <v>N</v>
      </c>
      <c r="H505" s="32" t="str">
        <f t="shared" si="182"/>
        <v/>
      </c>
      <c r="I505" s="32" t="str">
        <f t="shared" si="162"/>
        <v/>
      </c>
      <c r="J505" s="32" t="str">
        <f t="shared" si="163"/>
        <v/>
      </c>
      <c r="K505" s="32" t="str">
        <f t="shared" si="175"/>
        <v/>
      </c>
      <c r="L505" s="32" t="str">
        <f t="shared" si="176"/>
        <v/>
      </c>
      <c r="M505" s="32" t="str">
        <f t="shared" si="164"/>
        <v/>
      </c>
      <c r="N505" s="32" t="str">
        <f t="shared" si="165"/>
        <v/>
      </c>
      <c r="O505" s="35" t="s">
        <v>51</v>
      </c>
      <c r="P505" s="32"/>
      <c r="Q505" s="32"/>
      <c r="R505" s="100" t="str">
        <f t="shared" si="177"/>
        <v/>
      </c>
      <c r="S505" s="100" t="str">
        <f t="shared" si="178"/>
        <v/>
      </c>
      <c r="T505" s="100" t="str">
        <f t="shared" si="179"/>
        <v/>
      </c>
      <c r="U505" s="100" t="str">
        <f t="shared" si="180"/>
        <v/>
      </c>
      <c r="V505" s="100" t="str">
        <f t="shared" si="166"/>
        <v/>
      </c>
      <c r="W505" s="100" t="str">
        <f t="shared" si="181"/>
        <v/>
      </c>
      <c r="X505" s="100" t="str">
        <f t="shared" si="167"/>
        <v/>
      </c>
      <c r="Y505" s="100" t="str">
        <f t="shared" si="168"/>
        <v/>
      </c>
      <c r="Z505" s="100" t="str">
        <f>IF(LEN(P505)&gt;0, DATA_ANALYSIS!E$20*P505+DATA_ANALYSIS!R$20, "")</f>
        <v/>
      </c>
      <c r="AA505" s="100" t="str">
        <f t="shared" si="169"/>
        <v/>
      </c>
      <c r="AB505" s="100" t="str">
        <f t="shared" si="170"/>
        <v/>
      </c>
      <c r="AC505" s="106" t="str">
        <f t="shared" si="171"/>
        <v/>
      </c>
    </row>
    <row r="506" spans="2:29" x14ac:dyDescent="0.2">
      <c r="B506" s="26"/>
      <c r="C506" s="101">
        <f t="shared" si="172"/>
        <v>0</v>
      </c>
      <c r="D506" s="105"/>
      <c r="E506" s="35"/>
      <c r="F506" s="32" t="str">
        <f t="shared" si="173"/>
        <v>N</v>
      </c>
      <c r="G506" s="32" t="str">
        <f t="shared" si="174"/>
        <v>N</v>
      </c>
      <c r="H506" s="32" t="str">
        <f t="shared" si="182"/>
        <v/>
      </c>
      <c r="I506" s="32" t="str">
        <f t="shared" si="162"/>
        <v/>
      </c>
      <c r="J506" s="32" t="str">
        <f t="shared" si="163"/>
        <v/>
      </c>
      <c r="K506" s="32" t="str">
        <f t="shared" si="175"/>
        <v/>
      </c>
      <c r="L506" s="32" t="str">
        <f t="shared" si="176"/>
        <v/>
      </c>
      <c r="M506" s="32" t="str">
        <f t="shared" si="164"/>
        <v/>
      </c>
      <c r="N506" s="32" t="str">
        <f t="shared" si="165"/>
        <v/>
      </c>
      <c r="O506" s="35" t="s">
        <v>51</v>
      </c>
      <c r="P506" s="32"/>
      <c r="Q506" s="32"/>
      <c r="R506" s="100" t="str">
        <f t="shared" si="177"/>
        <v/>
      </c>
      <c r="S506" s="100" t="str">
        <f t="shared" si="178"/>
        <v/>
      </c>
      <c r="T506" s="100" t="str">
        <f t="shared" si="179"/>
        <v/>
      </c>
      <c r="U506" s="100" t="str">
        <f t="shared" si="180"/>
        <v/>
      </c>
      <c r="V506" s="100" t="str">
        <f t="shared" si="166"/>
        <v/>
      </c>
      <c r="W506" s="100" t="str">
        <f t="shared" si="181"/>
        <v/>
      </c>
      <c r="X506" s="100" t="str">
        <f t="shared" si="167"/>
        <v/>
      </c>
      <c r="Y506" s="100" t="str">
        <f t="shared" si="168"/>
        <v/>
      </c>
      <c r="Z506" s="100" t="str">
        <f>IF(LEN(P506)&gt;0, DATA_ANALYSIS!E$20*P506+DATA_ANALYSIS!R$20, "")</f>
        <v/>
      </c>
      <c r="AA506" s="100" t="str">
        <f t="shared" si="169"/>
        <v/>
      </c>
      <c r="AB506" s="100" t="str">
        <f t="shared" si="170"/>
        <v/>
      </c>
      <c r="AC506" s="106" t="str">
        <f t="shared" si="171"/>
        <v/>
      </c>
    </row>
    <row r="507" spans="2:29" x14ac:dyDescent="0.2">
      <c r="B507" s="26"/>
      <c r="C507" s="101">
        <f t="shared" si="172"/>
        <v>0</v>
      </c>
      <c r="D507" s="105"/>
      <c r="E507" s="35"/>
      <c r="F507" s="32" t="str">
        <f t="shared" si="173"/>
        <v>N</v>
      </c>
      <c r="G507" s="32" t="str">
        <f t="shared" si="174"/>
        <v>N</v>
      </c>
      <c r="H507" s="32" t="str">
        <f t="shared" si="182"/>
        <v/>
      </c>
      <c r="I507" s="32" t="str">
        <f t="shared" si="162"/>
        <v/>
      </c>
      <c r="J507" s="32" t="str">
        <f t="shared" si="163"/>
        <v/>
      </c>
      <c r="K507" s="32" t="str">
        <f t="shared" si="175"/>
        <v/>
      </c>
      <c r="L507" s="32" t="str">
        <f t="shared" si="176"/>
        <v/>
      </c>
      <c r="M507" s="32" t="str">
        <f t="shared" si="164"/>
        <v/>
      </c>
      <c r="N507" s="32" t="str">
        <f t="shared" si="165"/>
        <v/>
      </c>
      <c r="O507" s="35" t="s">
        <v>51</v>
      </c>
      <c r="P507" s="32"/>
      <c r="Q507" s="32"/>
      <c r="R507" s="100" t="str">
        <f t="shared" si="177"/>
        <v/>
      </c>
      <c r="S507" s="100" t="str">
        <f t="shared" si="178"/>
        <v/>
      </c>
      <c r="T507" s="100" t="str">
        <f t="shared" si="179"/>
        <v/>
      </c>
      <c r="U507" s="100" t="str">
        <f t="shared" si="180"/>
        <v/>
      </c>
      <c r="V507" s="100" t="str">
        <f t="shared" si="166"/>
        <v/>
      </c>
      <c r="W507" s="100" t="str">
        <f t="shared" si="181"/>
        <v/>
      </c>
      <c r="X507" s="100" t="str">
        <f t="shared" si="167"/>
        <v/>
      </c>
      <c r="Y507" s="100" t="str">
        <f t="shared" si="168"/>
        <v/>
      </c>
      <c r="Z507" s="100" t="str">
        <f>IF(LEN(P507)&gt;0, DATA_ANALYSIS!E$20*P507+DATA_ANALYSIS!R$20, "")</f>
        <v/>
      </c>
      <c r="AA507" s="100" t="str">
        <f t="shared" si="169"/>
        <v/>
      </c>
      <c r="AB507" s="100" t="str">
        <f t="shared" si="170"/>
        <v/>
      </c>
      <c r="AC507" s="106" t="str">
        <f t="shared" si="171"/>
        <v/>
      </c>
    </row>
    <row r="508" spans="2:29" x14ac:dyDescent="0.2">
      <c r="B508" s="26"/>
      <c r="C508" s="101">
        <f t="shared" si="172"/>
        <v>0</v>
      </c>
      <c r="D508" s="105"/>
      <c r="E508" s="35"/>
      <c r="F508" s="32" t="str">
        <f t="shared" si="173"/>
        <v>N</v>
      </c>
      <c r="G508" s="32" t="str">
        <f t="shared" si="174"/>
        <v>N</v>
      </c>
      <c r="H508" s="32" t="str">
        <f t="shared" si="182"/>
        <v/>
      </c>
      <c r="I508" s="32" t="str">
        <f t="shared" si="162"/>
        <v/>
      </c>
      <c r="J508" s="32" t="str">
        <f t="shared" si="163"/>
        <v/>
      </c>
      <c r="K508" s="32" t="str">
        <f t="shared" si="175"/>
        <v/>
      </c>
      <c r="L508" s="32" t="str">
        <f t="shared" si="176"/>
        <v/>
      </c>
      <c r="M508" s="32" t="str">
        <f t="shared" si="164"/>
        <v/>
      </c>
      <c r="N508" s="32" t="str">
        <f t="shared" si="165"/>
        <v/>
      </c>
      <c r="O508" s="35" t="s">
        <v>51</v>
      </c>
      <c r="P508" s="32"/>
      <c r="Q508" s="32"/>
      <c r="R508" s="100" t="str">
        <f t="shared" si="177"/>
        <v/>
      </c>
      <c r="S508" s="100" t="str">
        <f t="shared" si="178"/>
        <v/>
      </c>
      <c r="T508" s="100" t="str">
        <f t="shared" si="179"/>
        <v/>
      </c>
      <c r="U508" s="100" t="str">
        <f t="shared" si="180"/>
        <v/>
      </c>
      <c r="V508" s="100" t="str">
        <f t="shared" si="166"/>
        <v/>
      </c>
      <c r="W508" s="100" t="str">
        <f t="shared" si="181"/>
        <v/>
      </c>
      <c r="X508" s="100" t="str">
        <f t="shared" si="167"/>
        <v/>
      </c>
      <c r="Y508" s="100" t="str">
        <f t="shared" si="168"/>
        <v/>
      </c>
      <c r="Z508" s="100" t="str">
        <f>IF(LEN(P508)&gt;0, DATA_ANALYSIS!E$20*P508+DATA_ANALYSIS!R$20, "")</f>
        <v/>
      </c>
      <c r="AA508" s="100" t="str">
        <f t="shared" si="169"/>
        <v/>
      </c>
      <c r="AB508" s="100" t="str">
        <f t="shared" si="170"/>
        <v/>
      </c>
      <c r="AC508" s="106" t="str">
        <f t="shared" si="171"/>
        <v/>
      </c>
    </row>
    <row r="509" spans="2:29" x14ac:dyDescent="0.2">
      <c r="B509" s="26"/>
      <c r="C509" s="101">
        <f t="shared" si="172"/>
        <v>0</v>
      </c>
      <c r="D509" s="105"/>
      <c r="E509" s="35"/>
      <c r="F509" s="32" t="str">
        <f t="shared" si="173"/>
        <v>N</v>
      </c>
      <c r="G509" s="32" t="str">
        <f t="shared" si="174"/>
        <v>N</v>
      </c>
      <c r="H509" s="32" t="str">
        <f t="shared" si="182"/>
        <v/>
      </c>
      <c r="I509" s="32" t="str">
        <f t="shared" si="162"/>
        <v/>
      </c>
      <c r="J509" s="32" t="str">
        <f t="shared" si="163"/>
        <v/>
      </c>
      <c r="K509" s="32" t="str">
        <f t="shared" si="175"/>
        <v/>
      </c>
      <c r="L509" s="32" t="str">
        <f t="shared" si="176"/>
        <v/>
      </c>
      <c r="M509" s="32" t="str">
        <f t="shared" si="164"/>
        <v/>
      </c>
      <c r="N509" s="32" t="str">
        <f t="shared" si="165"/>
        <v/>
      </c>
      <c r="O509" s="35" t="s">
        <v>51</v>
      </c>
      <c r="P509" s="32"/>
      <c r="Q509" s="32"/>
      <c r="R509" s="100" t="str">
        <f t="shared" si="177"/>
        <v/>
      </c>
      <c r="S509" s="100" t="str">
        <f t="shared" si="178"/>
        <v/>
      </c>
      <c r="T509" s="100" t="str">
        <f t="shared" si="179"/>
        <v/>
      </c>
      <c r="U509" s="100" t="str">
        <f t="shared" si="180"/>
        <v/>
      </c>
      <c r="V509" s="100" t="str">
        <f t="shared" si="166"/>
        <v/>
      </c>
      <c r="W509" s="100" t="str">
        <f t="shared" si="181"/>
        <v/>
      </c>
      <c r="X509" s="100" t="str">
        <f t="shared" si="167"/>
        <v/>
      </c>
      <c r="Y509" s="100" t="str">
        <f t="shared" si="168"/>
        <v/>
      </c>
      <c r="Z509" s="100" t="str">
        <f>IF(LEN(P509)&gt;0, DATA_ANALYSIS!E$20*P509+DATA_ANALYSIS!R$20, "")</f>
        <v/>
      </c>
      <c r="AA509" s="100" t="str">
        <f t="shared" si="169"/>
        <v/>
      </c>
      <c r="AB509" s="100" t="str">
        <f t="shared" si="170"/>
        <v/>
      </c>
      <c r="AC509" s="106" t="str">
        <f t="shared" si="171"/>
        <v/>
      </c>
    </row>
    <row r="510" spans="2:29" x14ac:dyDescent="0.2">
      <c r="B510" s="26"/>
      <c r="C510" s="101">
        <f t="shared" si="172"/>
        <v>0</v>
      </c>
      <c r="D510" s="105"/>
      <c r="E510" s="35"/>
      <c r="F510" s="32" t="str">
        <f t="shared" si="173"/>
        <v>N</v>
      </c>
      <c r="G510" s="32" t="str">
        <f t="shared" si="174"/>
        <v>N</v>
      </c>
      <c r="H510" s="32" t="str">
        <f t="shared" si="182"/>
        <v/>
      </c>
      <c r="I510" s="32" t="str">
        <f t="shared" si="162"/>
        <v/>
      </c>
      <c r="J510" s="32" t="str">
        <f t="shared" si="163"/>
        <v/>
      </c>
      <c r="K510" s="32" t="str">
        <f t="shared" si="175"/>
        <v/>
      </c>
      <c r="L510" s="32" t="str">
        <f t="shared" si="176"/>
        <v/>
      </c>
      <c r="M510" s="32" t="str">
        <f t="shared" si="164"/>
        <v/>
      </c>
      <c r="N510" s="32" t="str">
        <f t="shared" si="165"/>
        <v/>
      </c>
      <c r="O510" s="35" t="s">
        <v>51</v>
      </c>
      <c r="P510" s="32"/>
      <c r="Q510" s="32"/>
      <c r="R510" s="100" t="str">
        <f t="shared" si="177"/>
        <v/>
      </c>
      <c r="S510" s="100" t="str">
        <f t="shared" si="178"/>
        <v/>
      </c>
      <c r="T510" s="100" t="str">
        <f t="shared" si="179"/>
        <v/>
      </c>
      <c r="U510" s="100" t="str">
        <f t="shared" si="180"/>
        <v/>
      </c>
      <c r="V510" s="100" t="str">
        <f t="shared" si="166"/>
        <v/>
      </c>
      <c r="W510" s="100" t="str">
        <f t="shared" si="181"/>
        <v/>
      </c>
      <c r="X510" s="100" t="str">
        <f t="shared" si="167"/>
        <v/>
      </c>
      <c r="Y510" s="100" t="str">
        <f t="shared" si="168"/>
        <v/>
      </c>
      <c r="Z510" s="100" t="str">
        <f>IF(LEN(P510)&gt;0, DATA_ANALYSIS!E$20*P510+DATA_ANALYSIS!R$20, "")</f>
        <v/>
      </c>
      <c r="AA510" s="100" t="str">
        <f t="shared" si="169"/>
        <v/>
      </c>
      <c r="AB510" s="100" t="str">
        <f t="shared" si="170"/>
        <v/>
      </c>
      <c r="AC510" s="106" t="str">
        <f t="shared" si="171"/>
        <v/>
      </c>
    </row>
    <row r="511" spans="2:29" x14ac:dyDescent="0.2">
      <c r="B511" s="26"/>
      <c r="C511" s="101">
        <f t="shared" si="172"/>
        <v>0</v>
      </c>
      <c r="D511" s="105"/>
      <c r="E511" s="35"/>
      <c r="F511" s="32" t="str">
        <f t="shared" si="173"/>
        <v>N</v>
      </c>
      <c r="G511" s="32" t="str">
        <f t="shared" si="174"/>
        <v>N</v>
      </c>
      <c r="H511" s="32" t="str">
        <f t="shared" si="182"/>
        <v/>
      </c>
      <c r="I511" s="32" t="str">
        <f t="shared" si="162"/>
        <v/>
      </c>
      <c r="J511" s="32" t="str">
        <f t="shared" si="163"/>
        <v/>
      </c>
      <c r="K511" s="32" t="str">
        <f t="shared" si="175"/>
        <v/>
      </c>
      <c r="L511" s="32" t="str">
        <f t="shared" si="176"/>
        <v/>
      </c>
      <c r="M511" s="32" t="str">
        <f t="shared" si="164"/>
        <v/>
      </c>
      <c r="N511" s="32" t="str">
        <f t="shared" si="165"/>
        <v/>
      </c>
      <c r="O511" s="35" t="s">
        <v>51</v>
      </c>
      <c r="P511" s="32"/>
      <c r="Q511" s="32"/>
      <c r="R511" s="100" t="str">
        <f t="shared" si="177"/>
        <v/>
      </c>
      <c r="S511" s="100" t="str">
        <f t="shared" si="178"/>
        <v/>
      </c>
      <c r="T511" s="100" t="str">
        <f t="shared" si="179"/>
        <v/>
      </c>
      <c r="U511" s="100" t="str">
        <f t="shared" si="180"/>
        <v/>
      </c>
      <c r="V511" s="100" t="str">
        <f t="shared" si="166"/>
        <v/>
      </c>
      <c r="W511" s="100" t="str">
        <f t="shared" si="181"/>
        <v/>
      </c>
      <c r="X511" s="100" t="str">
        <f t="shared" si="167"/>
        <v/>
      </c>
      <c r="Y511" s="100" t="str">
        <f t="shared" si="168"/>
        <v/>
      </c>
      <c r="Z511" s="100" t="str">
        <f>IF(LEN(P511)&gt;0, DATA_ANALYSIS!E$20*P511+DATA_ANALYSIS!R$20, "")</f>
        <v/>
      </c>
      <c r="AA511" s="100" t="str">
        <f t="shared" si="169"/>
        <v/>
      </c>
      <c r="AB511" s="100" t="str">
        <f t="shared" si="170"/>
        <v/>
      </c>
      <c r="AC511" s="106" t="str">
        <f t="shared" si="171"/>
        <v/>
      </c>
    </row>
    <row r="512" spans="2:29" x14ac:dyDescent="0.2">
      <c r="B512" s="26"/>
      <c r="C512" s="101">
        <f t="shared" si="172"/>
        <v>0</v>
      </c>
      <c r="D512" s="105"/>
      <c r="E512" s="35"/>
      <c r="F512" s="32" t="str">
        <f t="shared" si="173"/>
        <v>N</v>
      </c>
      <c r="G512" s="32" t="str">
        <f t="shared" si="174"/>
        <v>N</v>
      </c>
      <c r="H512" s="32" t="str">
        <f t="shared" si="182"/>
        <v/>
      </c>
      <c r="I512" s="32" t="str">
        <f t="shared" si="162"/>
        <v/>
      </c>
      <c r="J512" s="32" t="str">
        <f t="shared" si="163"/>
        <v/>
      </c>
      <c r="K512" s="32" t="str">
        <f t="shared" si="175"/>
        <v/>
      </c>
      <c r="L512" s="32" t="str">
        <f t="shared" si="176"/>
        <v/>
      </c>
      <c r="M512" s="32" t="str">
        <f t="shared" si="164"/>
        <v/>
      </c>
      <c r="N512" s="32" t="str">
        <f t="shared" si="165"/>
        <v/>
      </c>
      <c r="O512" s="35" t="s">
        <v>51</v>
      </c>
      <c r="P512" s="32"/>
      <c r="Q512" s="32"/>
      <c r="R512" s="100" t="str">
        <f t="shared" si="177"/>
        <v/>
      </c>
      <c r="S512" s="100" t="str">
        <f t="shared" si="178"/>
        <v/>
      </c>
      <c r="T512" s="100" t="str">
        <f t="shared" si="179"/>
        <v/>
      </c>
      <c r="U512" s="100" t="str">
        <f t="shared" si="180"/>
        <v/>
      </c>
      <c r="V512" s="100" t="str">
        <f t="shared" si="166"/>
        <v/>
      </c>
      <c r="W512" s="100" t="str">
        <f t="shared" si="181"/>
        <v/>
      </c>
      <c r="X512" s="100" t="str">
        <f t="shared" si="167"/>
        <v/>
      </c>
      <c r="Y512" s="100" t="str">
        <f t="shared" si="168"/>
        <v/>
      </c>
      <c r="Z512" s="100" t="str">
        <f>IF(LEN(P512)&gt;0, DATA_ANALYSIS!E$20*P512+DATA_ANALYSIS!R$20, "")</f>
        <v/>
      </c>
      <c r="AA512" s="100" t="str">
        <f t="shared" si="169"/>
        <v/>
      </c>
      <c r="AB512" s="100" t="str">
        <f t="shared" si="170"/>
        <v/>
      </c>
      <c r="AC512" s="106" t="str">
        <f t="shared" si="171"/>
        <v/>
      </c>
    </row>
    <row r="513" spans="2:29" x14ac:dyDescent="0.2">
      <c r="B513" s="26"/>
      <c r="C513" s="101">
        <f t="shared" si="172"/>
        <v>0</v>
      </c>
      <c r="D513" s="105"/>
      <c r="E513" s="35"/>
      <c r="F513" s="32" t="str">
        <f t="shared" si="173"/>
        <v>N</v>
      </c>
      <c r="G513" s="32" t="str">
        <f t="shared" si="174"/>
        <v>N</v>
      </c>
      <c r="H513" s="32" t="str">
        <f t="shared" si="182"/>
        <v/>
      </c>
      <c r="I513" s="32" t="str">
        <f t="shared" si="162"/>
        <v/>
      </c>
      <c r="J513" s="32" t="str">
        <f t="shared" si="163"/>
        <v/>
      </c>
      <c r="K513" s="32" t="str">
        <f t="shared" si="175"/>
        <v/>
      </c>
      <c r="L513" s="32" t="str">
        <f t="shared" si="176"/>
        <v/>
      </c>
      <c r="M513" s="32" t="str">
        <f t="shared" si="164"/>
        <v/>
      </c>
      <c r="N513" s="32" t="str">
        <f t="shared" si="165"/>
        <v/>
      </c>
      <c r="O513" s="35" t="s">
        <v>51</v>
      </c>
      <c r="P513" s="32"/>
      <c r="Q513" s="32"/>
      <c r="R513" s="100" t="str">
        <f t="shared" si="177"/>
        <v/>
      </c>
      <c r="S513" s="100" t="str">
        <f t="shared" si="178"/>
        <v/>
      </c>
      <c r="T513" s="100" t="str">
        <f t="shared" si="179"/>
        <v/>
      </c>
      <c r="U513" s="100" t="str">
        <f t="shared" si="180"/>
        <v/>
      </c>
      <c r="V513" s="100" t="str">
        <f t="shared" si="166"/>
        <v/>
      </c>
      <c r="W513" s="100" t="str">
        <f t="shared" si="181"/>
        <v/>
      </c>
      <c r="X513" s="100" t="str">
        <f t="shared" si="167"/>
        <v/>
      </c>
      <c r="Y513" s="100" t="str">
        <f t="shared" si="168"/>
        <v/>
      </c>
      <c r="Z513" s="100" t="str">
        <f>IF(LEN(P513)&gt;0, DATA_ANALYSIS!E$20*P513+DATA_ANALYSIS!R$20, "")</f>
        <v/>
      </c>
      <c r="AA513" s="100" t="str">
        <f t="shared" si="169"/>
        <v/>
      </c>
      <c r="AB513" s="100" t="str">
        <f t="shared" si="170"/>
        <v/>
      </c>
      <c r="AC513" s="106" t="str">
        <f t="shared" si="171"/>
        <v/>
      </c>
    </row>
    <row r="514" spans="2:29" x14ac:dyDescent="0.2">
      <c r="B514" s="26"/>
      <c r="C514" s="101">
        <f t="shared" si="172"/>
        <v>0</v>
      </c>
      <c r="D514" s="105"/>
      <c r="E514" s="35"/>
      <c r="F514" s="32" t="str">
        <f t="shared" si="173"/>
        <v>N</v>
      </c>
      <c r="G514" s="32" t="str">
        <f t="shared" si="174"/>
        <v>N</v>
      </c>
      <c r="H514" s="32" t="str">
        <f t="shared" si="182"/>
        <v/>
      </c>
      <c r="I514" s="32" t="str">
        <f t="shared" si="162"/>
        <v/>
      </c>
      <c r="J514" s="32" t="str">
        <f t="shared" si="163"/>
        <v/>
      </c>
      <c r="K514" s="32" t="str">
        <f t="shared" si="175"/>
        <v/>
      </c>
      <c r="L514" s="32" t="str">
        <f t="shared" si="176"/>
        <v/>
      </c>
      <c r="M514" s="32" t="str">
        <f t="shared" si="164"/>
        <v/>
      </c>
      <c r="N514" s="32" t="str">
        <f t="shared" si="165"/>
        <v/>
      </c>
      <c r="O514" s="35" t="s">
        <v>51</v>
      </c>
      <c r="P514" s="32"/>
      <c r="Q514" s="32"/>
      <c r="R514" s="100" t="str">
        <f t="shared" si="177"/>
        <v/>
      </c>
      <c r="S514" s="100" t="str">
        <f t="shared" si="178"/>
        <v/>
      </c>
      <c r="T514" s="100" t="str">
        <f t="shared" si="179"/>
        <v/>
      </c>
      <c r="U514" s="100" t="str">
        <f t="shared" si="180"/>
        <v/>
      </c>
      <c r="V514" s="100" t="str">
        <f t="shared" si="166"/>
        <v/>
      </c>
      <c r="W514" s="100" t="str">
        <f t="shared" si="181"/>
        <v/>
      </c>
      <c r="X514" s="100" t="str">
        <f t="shared" si="167"/>
        <v/>
      </c>
      <c r="Y514" s="100" t="str">
        <f t="shared" si="168"/>
        <v/>
      </c>
      <c r="Z514" s="100" t="str">
        <f>IF(LEN(P514)&gt;0, DATA_ANALYSIS!E$20*P514+DATA_ANALYSIS!R$20, "")</f>
        <v/>
      </c>
      <c r="AA514" s="100" t="str">
        <f t="shared" si="169"/>
        <v/>
      </c>
      <c r="AB514" s="100" t="str">
        <f t="shared" si="170"/>
        <v/>
      </c>
      <c r="AC514" s="106" t="str">
        <f t="shared" si="171"/>
        <v/>
      </c>
    </row>
    <row r="515" spans="2:29" x14ac:dyDescent="0.2">
      <c r="B515" s="26"/>
      <c r="C515" s="101">
        <f t="shared" si="172"/>
        <v>0</v>
      </c>
      <c r="D515" s="105"/>
      <c r="E515" s="35"/>
      <c r="F515" s="32" t="str">
        <f t="shared" si="173"/>
        <v>N</v>
      </c>
      <c r="G515" s="32" t="str">
        <f t="shared" si="174"/>
        <v>N</v>
      </c>
      <c r="H515" s="32" t="str">
        <f t="shared" si="182"/>
        <v/>
      </c>
      <c r="I515" s="32" t="str">
        <f t="shared" si="162"/>
        <v/>
      </c>
      <c r="J515" s="32" t="str">
        <f t="shared" si="163"/>
        <v/>
      </c>
      <c r="K515" s="32" t="str">
        <f t="shared" si="175"/>
        <v/>
      </c>
      <c r="L515" s="32" t="str">
        <f t="shared" si="176"/>
        <v/>
      </c>
      <c r="M515" s="32" t="str">
        <f t="shared" si="164"/>
        <v/>
      </c>
      <c r="N515" s="32" t="str">
        <f t="shared" si="165"/>
        <v/>
      </c>
      <c r="O515" s="35" t="s">
        <v>51</v>
      </c>
      <c r="P515" s="32"/>
      <c r="Q515" s="32"/>
      <c r="R515" s="100" t="str">
        <f t="shared" si="177"/>
        <v/>
      </c>
      <c r="S515" s="100" t="str">
        <f t="shared" si="178"/>
        <v/>
      </c>
      <c r="T515" s="100" t="str">
        <f t="shared" si="179"/>
        <v/>
      </c>
      <c r="U515" s="100" t="str">
        <f t="shared" si="180"/>
        <v/>
      </c>
      <c r="V515" s="100" t="str">
        <f t="shared" si="166"/>
        <v/>
      </c>
      <c r="W515" s="100" t="str">
        <f t="shared" si="181"/>
        <v/>
      </c>
      <c r="X515" s="100" t="str">
        <f t="shared" si="167"/>
        <v/>
      </c>
      <c r="Y515" s="100" t="str">
        <f t="shared" si="168"/>
        <v/>
      </c>
      <c r="Z515" s="100" t="str">
        <f>IF(LEN(P515)&gt;0, DATA_ANALYSIS!E$20*P515+DATA_ANALYSIS!R$20, "")</f>
        <v/>
      </c>
      <c r="AA515" s="100" t="str">
        <f t="shared" si="169"/>
        <v/>
      </c>
      <c r="AB515" s="100" t="str">
        <f t="shared" si="170"/>
        <v/>
      </c>
      <c r="AC515" s="106" t="str">
        <f t="shared" si="171"/>
        <v/>
      </c>
    </row>
    <row r="516" spans="2:29" x14ac:dyDescent="0.2">
      <c r="B516" s="26"/>
      <c r="C516" s="101">
        <f t="shared" si="172"/>
        <v>0</v>
      </c>
      <c r="D516" s="105"/>
      <c r="E516" s="35"/>
      <c r="F516" s="32" t="str">
        <f t="shared" si="173"/>
        <v>N</v>
      </c>
      <c r="G516" s="32" t="str">
        <f t="shared" si="174"/>
        <v>N</v>
      </c>
      <c r="H516" s="32" t="str">
        <f t="shared" si="182"/>
        <v/>
      </c>
      <c r="I516" s="32" t="str">
        <f t="shared" si="162"/>
        <v/>
      </c>
      <c r="J516" s="32" t="str">
        <f t="shared" si="163"/>
        <v/>
      </c>
      <c r="K516" s="32" t="str">
        <f t="shared" si="175"/>
        <v/>
      </c>
      <c r="L516" s="32" t="str">
        <f t="shared" si="176"/>
        <v/>
      </c>
      <c r="M516" s="32" t="str">
        <f t="shared" si="164"/>
        <v/>
      </c>
      <c r="N516" s="32" t="str">
        <f t="shared" si="165"/>
        <v/>
      </c>
      <c r="O516" s="35" t="s">
        <v>51</v>
      </c>
      <c r="P516" s="32"/>
      <c r="Q516" s="32"/>
      <c r="R516" s="100" t="str">
        <f t="shared" si="177"/>
        <v/>
      </c>
      <c r="S516" s="100" t="str">
        <f t="shared" si="178"/>
        <v/>
      </c>
      <c r="T516" s="100" t="str">
        <f t="shared" si="179"/>
        <v/>
      </c>
      <c r="U516" s="100" t="str">
        <f t="shared" si="180"/>
        <v/>
      </c>
      <c r="V516" s="100" t="str">
        <f t="shared" si="166"/>
        <v/>
      </c>
      <c r="W516" s="100" t="str">
        <f t="shared" si="181"/>
        <v/>
      </c>
      <c r="X516" s="100" t="str">
        <f t="shared" si="167"/>
        <v/>
      </c>
      <c r="Y516" s="100" t="str">
        <f t="shared" si="168"/>
        <v/>
      </c>
      <c r="Z516" s="100" t="str">
        <f>IF(LEN(P516)&gt;0, DATA_ANALYSIS!E$20*P516+DATA_ANALYSIS!R$20, "")</f>
        <v/>
      </c>
      <c r="AA516" s="100" t="str">
        <f t="shared" si="169"/>
        <v/>
      </c>
      <c r="AB516" s="100" t="str">
        <f t="shared" si="170"/>
        <v/>
      </c>
      <c r="AC516" s="106" t="str">
        <f t="shared" si="171"/>
        <v/>
      </c>
    </row>
    <row r="517" spans="2:29" x14ac:dyDescent="0.2">
      <c r="B517" s="26"/>
      <c r="C517" s="101">
        <f t="shared" si="172"/>
        <v>0</v>
      </c>
      <c r="D517" s="105"/>
      <c r="E517" s="35"/>
      <c r="F517" s="32" t="str">
        <f t="shared" si="173"/>
        <v>N</v>
      </c>
      <c r="G517" s="32" t="str">
        <f t="shared" si="174"/>
        <v>N</v>
      </c>
      <c r="H517" s="32" t="str">
        <f t="shared" si="182"/>
        <v/>
      </c>
      <c r="I517" s="32" t="str">
        <f t="shared" si="162"/>
        <v/>
      </c>
      <c r="J517" s="32" t="str">
        <f t="shared" si="163"/>
        <v/>
      </c>
      <c r="K517" s="32" t="str">
        <f t="shared" si="175"/>
        <v/>
      </c>
      <c r="L517" s="32" t="str">
        <f t="shared" si="176"/>
        <v/>
      </c>
      <c r="M517" s="32" t="str">
        <f t="shared" si="164"/>
        <v/>
      </c>
      <c r="N517" s="32" t="str">
        <f t="shared" si="165"/>
        <v/>
      </c>
      <c r="O517" s="35" t="s">
        <v>51</v>
      </c>
      <c r="P517" s="32"/>
      <c r="Q517" s="32"/>
      <c r="R517" s="100" t="str">
        <f t="shared" si="177"/>
        <v/>
      </c>
      <c r="S517" s="100" t="str">
        <f t="shared" si="178"/>
        <v/>
      </c>
      <c r="T517" s="100" t="str">
        <f t="shared" si="179"/>
        <v/>
      </c>
      <c r="U517" s="100" t="str">
        <f t="shared" si="180"/>
        <v/>
      </c>
      <c r="V517" s="100" t="str">
        <f t="shared" si="166"/>
        <v/>
      </c>
      <c r="W517" s="100" t="str">
        <f t="shared" si="181"/>
        <v/>
      </c>
      <c r="X517" s="100" t="str">
        <f t="shared" si="167"/>
        <v/>
      </c>
      <c r="Y517" s="100" t="str">
        <f t="shared" si="168"/>
        <v/>
      </c>
      <c r="Z517" s="100" t="str">
        <f>IF(LEN(P517)&gt;0, DATA_ANALYSIS!E$20*P517+DATA_ANALYSIS!R$20, "")</f>
        <v/>
      </c>
      <c r="AA517" s="100" t="str">
        <f t="shared" si="169"/>
        <v/>
      </c>
      <c r="AB517" s="100" t="str">
        <f t="shared" si="170"/>
        <v/>
      </c>
      <c r="AC517" s="106" t="str">
        <f t="shared" si="171"/>
        <v/>
      </c>
    </row>
    <row r="518" spans="2:29" x14ac:dyDescent="0.2">
      <c r="B518" s="26"/>
      <c r="C518" s="101">
        <f t="shared" si="172"/>
        <v>0</v>
      </c>
      <c r="D518" s="105"/>
      <c r="E518" s="35"/>
      <c r="F518" s="32" t="str">
        <f t="shared" si="173"/>
        <v>N</v>
      </c>
      <c r="G518" s="32" t="str">
        <f t="shared" si="174"/>
        <v>N</v>
      </c>
      <c r="H518" s="32" t="str">
        <f t="shared" si="182"/>
        <v/>
      </c>
      <c r="I518" s="32" t="str">
        <f t="shared" si="162"/>
        <v/>
      </c>
      <c r="J518" s="32" t="str">
        <f t="shared" si="163"/>
        <v/>
      </c>
      <c r="K518" s="32" t="str">
        <f t="shared" si="175"/>
        <v/>
      </c>
      <c r="L518" s="32" t="str">
        <f t="shared" si="176"/>
        <v/>
      </c>
      <c r="M518" s="32" t="str">
        <f t="shared" si="164"/>
        <v/>
      </c>
      <c r="N518" s="32" t="str">
        <f t="shared" si="165"/>
        <v/>
      </c>
      <c r="O518" s="35" t="s">
        <v>51</v>
      </c>
      <c r="P518" s="32"/>
      <c r="Q518" s="32"/>
      <c r="R518" s="100" t="str">
        <f t="shared" si="177"/>
        <v/>
      </c>
      <c r="S518" s="100" t="str">
        <f t="shared" si="178"/>
        <v/>
      </c>
      <c r="T518" s="100" t="str">
        <f t="shared" si="179"/>
        <v/>
      </c>
      <c r="U518" s="100" t="str">
        <f t="shared" si="180"/>
        <v/>
      </c>
      <c r="V518" s="100" t="str">
        <f t="shared" si="166"/>
        <v/>
      </c>
      <c r="W518" s="100" t="str">
        <f t="shared" si="181"/>
        <v/>
      </c>
      <c r="X518" s="100" t="str">
        <f t="shared" si="167"/>
        <v/>
      </c>
      <c r="Y518" s="100" t="str">
        <f t="shared" si="168"/>
        <v/>
      </c>
      <c r="Z518" s="100" t="str">
        <f>IF(LEN(P518)&gt;0, DATA_ANALYSIS!E$20*P518+DATA_ANALYSIS!R$20, "")</f>
        <v/>
      </c>
      <c r="AA518" s="100" t="str">
        <f t="shared" si="169"/>
        <v/>
      </c>
      <c r="AB518" s="100" t="str">
        <f t="shared" si="170"/>
        <v/>
      </c>
      <c r="AC518" s="106" t="str">
        <f t="shared" si="171"/>
        <v/>
      </c>
    </row>
    <row r="519" spans="2:29" x14ac:dyDescent="0.2">
      <c r="B519" s="26"/>
      <c r="C519" s="101">
        <f t="shared" si="172"/>
        <v>0</v>
      </c>
      <c r="D519" s="105"/>
      <c r="E519" s="35"/>
      <c r="F519" s="32" t="str">
        <f t="shared" si="173"/>
        <v>N</v>
      </c>
      <c r="G519" s="32" t="str">
        <f t="shared" si="174"/>
        <v>N</v>
      </c>
      <c r="H519" s="32" t="str">
        <f t="shared" si="182"/>
        <v/>
      </c>
      <c r="I519" s="32" t="str">
        <f t="shared" si="162"/>
        <v/>
      </c>
      <c r="J519" s="32" t="str">
        <f t="shared" si="163"/>
        <v/>
      </c>
      <c r="K519" s="32" t="str">
        <f t="shared" si="175"/>
        <v/>
      </c>
      <c r="L519" s="32" t="str">
        <f t="shared" si="176"/>
        <v/>
      </c>
      <c r="M519" s="32" t="str">
        <f t="shared" si="164"/>
        <v/>
      </c>
      <c r="N519" s="32" t="str">
        <f t="shared" si="165"/>
        <v/>
      </c>
      <c r="O519" s="35" t="s">
        <v>51</v>
      </c>
      <c r="P519" s="32"/>
      <c r="Q519" s="32"/>
      <c r="R519" s="100" t="str">
        <f t="shared" si="177"/>
        <v/>
      </c>
      <c r="S519" s="100" t="str">
        <f t="shared" si="178"/>
        <v/>
      </c>
      <c r="T519" s="100" t="str">
        <f t="shared" si="179"/>
        <v/>
      </c>
      <c r="U519" s="100" t="str">
        <f t="shared" si="180"/>
        <v/>
      </c>
      <c r="V519" s="100" t="str">
        <f t="shared" si="166"/>
        <v/>
      </c>
      <c r="W519" s="100" t="str">
        <f t="shared" si="181"/>
        <v/>
      </c>
      <c r="X519" s="100" t="str">
        <f t="shared" si="167"/>
        <v/>
      </c>
      <c r="Y519" s="100" t="str">
        <f t="shared" si="168"/>
        <v/>
      </c>
      <c r="Z519" s="100" t="str">
        <f>IF(LEN(P519)&gt;0, DATA_ANALYSIS!E$20*P519+DATA_ANALYSIS!R$20, "")</f>
        <v/>
      </c>
      <c r="AA519" s="100" t="str">
        <f t="shared" si="169"/>
        <v/>
      </c>
      <c r="AB519" s="100" t="str">
        <f t="shared" si="170"/>
        <v/>
      </c>
      <c r="AC519" s="106" t="str">
        <f t="shared" si="171"/>
        <v/>
      </c>
    </row>
    <row r="520" spans="2:29" x14ac:dyDescent="0.2">
      <c r="B520" s="26"/>
      <c r="C520" s="101">
        <f t="shared" si="172"/>
        <v>0</v>
      </c>
      <c r="D520" s="105"/>
      <c r="E520" s="35"/>
      <c r="F520" s="32" t="str">
        <f t="shared" si="173"/>
        <v>N</v>
      </c>
      <c r="G520" s="32" t="str">
        <f t="shared" si="174"/>
        <v>N</v>
      </c>
      <c r="H520" s="32" t="str">
        <f t="shared" si="182"/>
        <v/>
      </c>
      <c r="I520" s="32" t="str">
        <f t="shared" si="162"/>
        <v/>
      </c>
      <c r="J520" s="32" t="str">
        <f t="shared" si="163"/>
        <v/>
      </c>
      <c r="K520" s="32" t="str">
        <f t="shared" si="175"/>
        <v/>
      </c>
      <c r="L520" s="32" t="str">
        <f t="shared" si="176"/>
        <v/>
      </c>
      <c r="M520" s="32" t="str">
        <f t="shared" si="164"/>
        <v/>
      </c>
      <c r="N520" s="32" t="str">
        <f t="shared" si="165"/>
        <v/>
      </c>
      <c r="O520" s="35" t="s">
        <v>51</v>
      </c>
      <c r="P520" s="32"/>
      <c r="Q520" s="32"/>
      <c r="R520" s="100" t="str">
        <f t="shared" si="177"/>
        <v/>
      </c>
      <c r="S520" s="100" t="str">
        <f t="shared" si="178"/>
        <v/>
      </c>
      <c r="T520" s="100" t="str">
        <f t="shared" si="179"/>
        <v/>
      </c>
      <c r="U520" s="100" t="str">
        <f t="shared" si="180"/>
        <v/>
      </c>
      <c r="V520" s="100" t="str">
        <f t="shared" si="166"/>
        <v/>
      </c>
      <c r="W520" s="100" t="str">
        <f t="shared" si="181"/>
        <v/>
      </c>
      <c r="X520" s="100" t="str">
        <f t="shared" si="167"/>
        <v/>
      </c>
      <c r="Y520" s="100" t="str">
        <f t="shared" si="168"/>
        <v/>
      </c>
      <c r="Z520" s="100" t="str">
        <f>IF(LEN(P520)&gt;0, DATA_ANALYSIS!E$20*P520+DATA_ANALYSIS!R$20, "")</f>
        <v/>
      </c>
      <c r="AA520" s="100" t="str">
        <f t="shared" si="169"/>
        <v/>
      </c>
      <c r="AB520" s="100" t="str">
        <f t="shared" si="170"/>
        <v/>
      </c>
      <c r="AC520" s="106" t="str">
        <f t="shared" si="171"/>
        <v/>
      </c>
    </row>
    <row r="521" spans="2:29" x14ac:dyDescent="0.2">
      <c r="B521" s="26"/>
      <c r="C521" s="101">
        <f t="shared" si="172"/>
        <v>0</v>
      </c>
      <c r="D521" s="105"/>
      <c r="E521" s="35"/>
      <c r="F521" s="32" t="str">
        <f t="shared" si="173"/>
        <v>N</v>
      </c>
      <c r="G521" s="32" t="str">
        <f t="shared" si="174"/>
        <v>N</v>
      </c>
      <c r="H521" s="32" t="str">
        <f t="shared" si="182"/>
        <v/>
      </c>
      <c r="I521" s="32" t="str">
        <f t="shared" si="162"/>
        <v/>
      </c>
      <c r="J521" s="32" t="str">
        <f t="shared" si="163"/>
        <v/>
      </c>
      <c r="K521" s="32" t="str">
        <f t="shared" si="175"/>
        <v/>
      </c>
      <c r="L521" s="32" t="str">
        <f t="shared" si="176"/>
        <v/>
      </c>
      <c r="M521" s="32" t="str">
        <f t="shared" si="164"/>
        <v/>
      </c>
      <c r="N521" s="32" t="str">
        <f t="shared" si="165"/>
        <v/>
      </c>
      <c r="O521" s="35" t="s">
        <v>51</v>
      </c>
      <c r="P521" s="32"/>
      <c r="Q521" s="32"/>
      <c r="R521" s="100" t="str">
        <f t="shared" si="177"/>
        <v/>
      </c>
      <c r="S521" s="100" t="str">
        <f t="shared" si="178"/>
        <v/>
      </c>
      <c r="T521" s="100" t="str">
        <f t="shared" si="179"/>
        <v/>
      </c>
      <c r="U521" s="100" t="str">
        <f t="shared" si="180"/>
        <v/>
      </c>
      <c r="V521" s="100" t="str">
        <f t="shared" si="166"/>
        <v/>
      </c>
      <c r="W521" s="100" t="str">
        <f t="shared" si="181"/>
        <v/>
      </c>
      <c r="X521" s="100" t="str">
        <f t="shared" si="167"/>
        <v/>
      </c>
      <c r="Y521" s="100" t="str">
        <f t="shared" si="168"/>
        <v/>
      </c>
      <c r="Z521" s="100" t="str">
        <f>IF(LEN(P521)&gt;0, DATA_ANALYSIS!E$20*P521+DATA_ANALYSIS!R$20, "")</f>
        <v/>
      </c>
      <c r="AA521" s="100" t="str">
        <f t="shared" si="169"/>
        <v/>
      </c>
      <c r="AB521" s="100" t="str">
        <f t="shared" si="170"/>
        <v/>
      </c>
      <c r="AC521" s="106" t="str">
        <f t="shared" si="171"/>
        <v/>
      </c>
    </row>
    <row r="522" spans="2:29" x14ac:dyDescent="0.2">
      <c r="B522" s="26"/>
      <c r="C522" s="101">
        <f t="shared" si="172"/>
        <v>0</v>
      </c>
      <c r="D522" s="105"/>
      <c r="E522" s="35"/>
      <c r="F522" s="32" t="str">
        <f t="shared" si="173"/>
        <v>N</v>
      </c>
      <c r="G522" s="32" t="str">
        <f t="shared" si="174"/>
        <v>N</v>
      </c>
      <c r="H522" s="32" t="str">
        <f t="shared" si="182"/>
        <v/>
      </c>
      <c r="I522" s="32" t="str">
        <f t="shared" si="162"/>
        <v/>
      </c>
      <c r="J522" s="32" t="str">
        <f t="shared" si="163"/>
        <v/>
      </c>
      <c r="K522" s="32" t="str">
        <f t="shared" si="175"/>
        <v/>
      </c>
      <c r="L522" s="32" t="str">
        <f t="shared" si="176"/>
        <v/>
      </c>
      <c r="M522" s="32" t="str">
        <f t="shared" si="164"/>
        <v/>
      </c>
      <c r="N522" s="32" t="str">
        <f t="shared" si="165"/>
        <v/>
      </c>
      <c r="O522" s="35" t="s">
        <v>51</v>
      </c>
      <c r="P522" s="32"/>
      <c r="Q522" s="32"/>
      <c r="R522" s="100" t="str">
        <f t="shared" si="177"/>
        <v/>
      </c>
      <c r="S522" s="100" t="str">
        <f t="shared" si="178"/>
        <v/>
      </c>
      <c r="T522" s="100" t="str">
        <f t="shared" si="179"/>
        <v/>
      </c>
      <c r="U522" s="100" t="str">
        <f t="shared" si="180"/>
        <v/>
      </c>
      <c r="V522" s="100" t="str">
        <f t="shared" si="166"/>
        <v/>
      </c>
      <c r="W522" s="100" t="str">
        <f t="shared" si="181"/>
        <v/>
      </c>
      <c r="X522" s="100" t="str">
        <f t="shared" si="167"/>
        <v/>
      </c>
      <c r="Y522" s="100" t="str">
        <f t="shared" si="168"/>
        <v/>
      </c>
      <c r="Z522" s="100" t="str">
        <f>IF(LEN(P522)&gt;0, DATA_ANALYSIS!E$20*P522+DATA_ANALYSIS!R$20, "")</f>
        <v/>
      </c>
      <c r="AA522" s="100" t="str">
        <f t="shared" si="169"/>
        <v/>
      </c>
      <c r="AB522" s="100" t="str">
        <f t="shared" si="170"/>
        <v/>
      </c>
      <c r="AC522" s="106" t="str">
        <f t="shared" si="171"/>
        <v/>
      </c>
    </row>
    <row r="523" spans="2:29" x14ac:dyDescent="0.2">
      <c r="B523" s="26"/>
      <c r="C523" s="101">
        <f t="shared" si="172"/>
        <v>0</v>
      </c>
      <c r="D523" s="105"/>
      <c r="E523" s="35"/>
      <c r="F523" s="32" t="str">
        <f t="shared" si="173"/>
        <v>N</v>
      </c>
      <c r="G523" s="32" t="str">
        <f t="shared" si="174"/>
        <v>N</v>
      </c>
      <c r="H523" s="32" t="str">
        <f t="shared" si="182"/>
        <v/>
      </c>
      <c r="I523" s="32" t="str">
        <f t="shared" si="162"/>
        <v/>
      </c>
      <c r="J523" s="32" t="str">
        <f t="shared" si="163"/>
        <v/>
      </c>
      <c r="K523" s="32" t="str">
        <f t="shared" si="175"/>
        <v/>
      </c>
      <c r="L523" s="32" t="str">
        <f t="shared" si="176"/>
        <v/>
      </c>
      <c r="M523" s="32" t="str">
        <f t="shared" si="164"/>
        <v/>
      </c>
      <c r="N523" s="32" t="str">
        <f t="shared" si="165"/>
        <v/>
      </c>
      <c r="O523" s="35" t="s">
        <v>51</v>
      </c>
      <c r="P523" s="32"/>
      <c r="Q523" s="32"/>
      <c r="R523" s="100" t="str">
        <f t="shared" si="177"/>
        <v/>
      </c>
      <c r="S523" s="100" t="str">
        <f t="shared" si="178"/>
        <v/>
      </c>
      <c r="T523" s="100" t="str">
        <f t="shared" si="179"/>
        <v/>
      </c>
      <c r="U523" s="100" t="str">
        <f t="shared" si="180"/>
        <v/>
      </c>
      <c r="V523" s="100" t="str">
        <f t="shared" si="166"/>
        <v/>
      </c>
      <c r="W523" s="100" t="str">
        <f t="shared" si="181"/>
        <v/>
      </c>
      <c r="X523" s="100" t="str">
        <f t="shared" si="167"/>
        <v/>
      </c>
      <c r="Y523" s="100" t="str">
        <f t="shared" si="168"/>
        <v/>
      </c>
      <c r="Z523" s="100" t="str">
        <f>IF(LEN(P523)&gt;0, DATA_ANALYSIS!E$20*P523+DATA_ANALYSIS!R$20, "")</f>
        <v/>
      </c>
      <c r="AA523" s="100" t="str">
        <f t="shared" si="169"/>
        <v/>
      </c>
      <c r="AB523" s="100" t="str">
        <f t="shared" si="170"/>
        <v/>
      </c>
      <c r="AC523" s="106" t="str">
        <f t="shared" si="171"/>
        <v/>
      </c>
    </row>
    <row r="524" spans="2:29" x14ac:dyDescent="0.2">
      <c r="B524" s="26"/>
      <c r="C524" s="101">
        <f t="shared" si="172"/>
        <v>0</v>
      </c>
      <c r="D524" s="105"/>
      <c r="E524" s="35"/>
      <c r="F524" s="32" t="str">
        <f t="shared" si="173"/>
        <v>N</v>
      </c>
      <c r="G524" s="32" t="str">
        <f t="shared" si="174"/>
        <v>N</v>
      </c>
      <c r="H524" s="32" t="str">
        <f t="shared" si="182"/>
        <v/>
      </c>
      <c r="I524" s="32" t="str">
        <f t="shared" si="162"/>
        <v/>
      </c>
      <c r="J524" s="32" t="str">
        <f t="shared" si="163"/>
        <v/>
      </c>
      <c r="K524" s="32" t="str">
        <f t="shared" si="175"/>
        <v/>
      </c>
      <c r="L524" s="32" t="str">
        <f t="shared" si="176"/>
        <v/>
      </c>
      <c r="M524" s="32" t="str">
        <f t="shared" si="164"/>
        <v/>
      </c>
      <c r="N524" s="32" t="str">
        <f t="shared" si="165"/>
        <v/>
      </c>
      <c r="O524" s="35" t="s">
        <v>51</v>
      </c>
      <c r="P524" s="32"/>
      <c r="Q524" s="32"/>
      <c r="R524" s="100" t="str">
        <f t="shared" si="177"/>
        <v/>
      </c>
      <c r="S524" s="100" t="str">
        <f t="shared" si="178"/>
        <v/>
      </c>
      <c r="T524" s="100" t="str">
        <f t="shared" si="179"/>
        <v/>
      </c>
      <c r="U524" s="100" t="str">
        <f t="shared" si="180"/>
        <v/>
      </c>
      <c r="V524" s="100" t="str">
        <f t="shared" si="166"/>
        <v/>
      </c>
      <c r="W524" s="100" t="str">
        <f t="shared" si="181"/>
        <v/>
      </c>
      <c r="X524" s="100" t="str">
        <f t="shared" si="167"/>
        <v/>
      </c>
      <c r="Y524" s="100" t="str">
        <f t="shared" si="168"/>
        <v/>
      </c>
      <c r="Z524" s="100" t="str">
        <f>IF(LEN(P524)&gt;0, DATA_ANALYSIS!E$20*P524+DATA_ANALYSIS!R$20, "")</f>
        <v/>
      </c>
      <c r="AA524" s="100" t="str">
        <f t="shared" si="169"/>
        <v/>
      </c>
      <c r="AB524" s="100" t="str">
        <f t="shared" si="170"/>
        <v/>
      </c>
      <c r="AC524" s="106" t="str">
        <f t="shared" si="171"/>
        <v/>
      </c>
    </row>
    <row r="525" spans="2:29" x14ac:dyDescent="0.2">
      <c r="B525" s="26"/>
      <c r="C525" s="101">
        <f t="shared" si="172"/>
        <v>0</v>
      </c>
      <c r="D525" s="105"/>
      <c r="E525" s="35"/>
      <c r="F525" s="32" t="str">
        <f t="shared" si="173"/>
        <v>N</v>
      </c>
      <c r="G525" s="32" t="str">
        <f t="shared" si="174"/>
        <v>N</v>
      </c>
      <c r="H525" s="32" t="str">
        <f t="shared" si="182"/>
        <v/>
      </c>
      <c r="I525" s="32" t="str">
        <f t="shared" si="162"/>
        <v/>
      </c>
      <c r="J525" s="32" t="str">
        <f t="shared" si="163"/>
        <v/>
      </c>
      <c r="K525" s="32" t="str">
        <f t="shared" si="175"/>
        <v/>
      </c>
      <c r="L525" s="32" t="str">
        <f t="shared" si="176"/>
        <v/>
      </c>
      <c r="M525" s="32" t="str">
        <f t="shared" si="164"/>
        <v/>
      </c>
      <c r="N525" s="32" t="str">
        <f t="shared" si="165"/>
        <v/>
      </c>
      <c r="O525" s="35" t="s">
        <v>51</v>
      </c>
      <c r="P525" s="32"/>
      <c r="Q525" s="32"/>
      <c r="R525" s="100" t="str">
        <f t="shared" si="177"/>
        <v/>
      </c>
      <c r="S525" s="100" t="str">
        <f t="shared" si="178"/>
        <v/>
      </c>
      <c r="T525" s="100" t="str">
        <f t="shared" si="179"/>
        <v/>
      </c>
      <c r="U525" s="100" t="str">
        <f t="shared" si="180"/>
        <v/>
      </c>
      <c r="V525" s="100" t="str">
        <f t="shared" si="166"/>
        <v/>
      </c>
      <c r="W525" s="100" t="str">
        <f t="shared" si="181"/>
        <v/>
      </c>
      <c r="X525" s="100" t="str">
        <f t="shared" si="167"/>
        <v/>
      </c>
      <c r="Y525" s="100" t="str">
        <f t="shared" si="168"/>
        <v/>
      </c>
      <c r="Z525" s="100" t="str">
        <f>IF(LEN(P525)&gt;0, DATA_ANALYSIS!E$20*P525+DATA_ANALYSIS!R$20, "")</f>
        <v/>
      </c>
      <c r="AA525" s="100" t="str">
        <f t="shared" si="169"/>
        <v/>
      </c>
      <c r="AB525" s="100" t="str">
        <f t="shared" si="170"/>
        <v/>
      </c>
      <c r="AC525" s="106" t="str">
        <f t="shared" si="171"/>
        <v/>
      </c>
    </row>
    <row r="526" spans="2:29" x14ac:dyDescent="0.2">
      <c r="B526" s="26"/>
      <c r="C526" s="101">
        <f t="shared" si="172"/>
        <v>0</v>
      </c>
      <c r="D526" s="105"/>
      <c r="E526" s="35"/>
      <c r="F526" s="32" t="str">
        <f t="shared" si="173"/>
        <v>N</v>
      </c>
      <c r="G526" s="32" t="str">
        <f t="shared" si="174"/>
        <v>N</v>
      </c>
      <c r="H526" s="32" t="str">
        <f t="shared" si="182"/>
        <v/>
      </c>
      <c r="I526" s="32" t="str">
        <f t="shared" si="162"/>
        <v/>
      </c>
      <c r="J526" s="32" t="str">
        <f t="shared" si="163"/>
        <v/>
      </c>
      <c r="K526" s="32" t="str">
        <f t="shared" si="175"/>
        <v/>
      </c>
      <c r="L526" s="32" t="str">
        <f t="shared" si="176"/>
        <v/>
      </c>
      <c r="M526" s="32" t="str">
        <f t="shared" si="164"/>
        <v/>
      </c>
      <c r="N526" s="32" t="str">
        <f t="shared" si="165"/>
        <v/>
      </c>
      <c r="O526" s="35" t="s">
        <v>51</v>
      </c>
      <c r="P526" s="32"/>
      <c r="Q526" s="32"/>
      <c r="R526" s="100" t="str">
        <f t="shared" si="177"/>
        <v/>
      </c>
      <c r="S526" s="100" t="str">
        <f t="shared" si="178"/>
        <v/>
      </c>
      <c r="T526" s="100" t="str">
        <f t="shared" si="179"/>
        <v/>
      </c>
      <c r="U526" s="100" t="str">
        <f t="shared" si="180"/>
        <v/>
      </c>
      <c r="V526" s="100" t="str">
        <f t="shared" si="166"/>
        <v/>
      </c>
      <c r="W526" s="100" t="str">
        <f t="shared" si="181"/>
        <v/>
      </c>
      <c r="X526" s="100" t="str">
        <f t="shared" si="167"/>
        <v/>
      </c>
      <c r="Y526" s="100" t="str">
        <f t="shared" si="168"/>
        <v/>
      </c>
      <c r="Z526" s="100" t="str">
        <f>IF(LEN(P526)&gt;0, DATA_ANALYSIS!E$20*P526+DATA_ANALYSIS!R$20, "")</f>
        <v/>
      </c>
      <c r="AA526" s="100" t="str">
        <f t="shared" si="169"/>
        <v/>
      </c>
      <c r="AB526" s="100" t="str">
        <f t="shared" si="170"/>
        <v/>
      </c>
      <c r="AC526" s="106" t="str">
        <f t="shared" si="171"/>
        <v/>
      </c>
    </row>
    <row r="527" spans="2:29" x14ac:dyDescent="0.2">
      <c r="B527" s="26"/>
      <c r="C527" s="101">
        <f t="shared" si="172"/>
        <v>0</v>
      </c>
      <c r="D527" s="105"/>
      <c r="E527" s="35"/>
      <c r="F527" s="32" t="str">
        <f t="shared" si="173"/>
        <v>N</v>
      </c>
      <c r="G527" s="32" t="str">
        <f t="shared" si="174"/>
        <v>N</v>
      </c>
      <c r="H527" s="32" t="str">
        <f t="shared" si="182"/>
        <v/>
      </c>
      <c r="I527" s="32" t="str">
        <f t="shared" si="162"/>
        <v/>
      </c>
      <c r="J527" s="32" t="str">
        <f t="shared" si="163"/>
        <v/>
      </c>
      <c r="K527" s="32" t="str">
        <f t="shared" si="175"/>
        <v/>
      </c>
      <c r="L527" s="32" t="str">
        <f t="shared" si="176"/>
        <v/>
      </c>
      <c r="M527" s="32" t="str">
        <f t="shared" si="164"/>
        <v/>
      </c>
      <c r="N527" s="32" t="str">
        <f t="shared" si="165"/>
        <v/>
      </c>
      <c r="O527" s="35" t="s">
        <v>51</v>
      </c>
      <c r="P527" s="32"/>
      <c r="Q527" s="32"/>
      <c r="R527" s="100" t="str">
        <f t="shared" si="177"/>
        <v/>
      </c>
      <c r="S527" s="100" t="str">
        <f t="shared" si="178"/>
        <v/>
      </c>
      <c r="T527" s="100" t="str">
        <f t="shared" si="179"/>
        <v/>
      </c>
      <c r="U527" s="100" t="str">
        <f t="shared" si="180"/>
        <v/>
      </c>
      <c r="V527" s="100" t="str">
        <f t="shared" si="166"/>
        <v/>
      </c>
      <c r="W527" s="100" t="str">
        <f t="shared" si="181"/>
        <v/>
      </c>
      <c r="X527" s="100" t="str">
        <f t="shared" si="167"/>
        <v/>
      </c>
      <c r="Y527" s="100" t="str">
        <f t="shared" si="168"/>
        <v/>
      </c>
      <c r="Z527" s="100" t="str">
        <f>IF(LEN(P527)&gt;0, DATA_ANALYSIS!E$20*P527+DATA_ANALYSIS!R$20, "")</f>
        <v/>
      </c>
      <c r="AA527" s="100" t="str">
        <f t="shared" si="169"/>
        <v/>
      </c>
      <c r="AB527" s="100" t="str">
        <f t="shared" si="170"/>
        <v/>
      </c>
      <c r="AC527" s="106" t="str">
        <f t="shared" si="171"/>
        <v/>
      </c>
    </row>
    <row r="528" spans="2:29" x14ac:dyDescent="0.2">
      <c r="B528" s="26"/>
      <c r="C528" s="101">
        <f t="shared" si="172"/>
        <v>0</v>
      </c>
      <c r="D528" s="105"/>
      <c r="E528" s="35"/>
      <c r="F528" s="32" t="str">
        <f t="shared" si="173"/>
        <v>N</v>
      </c>
      <c r="G528" s="32" t="str">
        <f t="shared" si="174"/>
        <v>N</v>
      </c>
      <c r="H528" s="32" t="str">
        <f t="shared" si="182"/>
        <v/>
      </c>
      <c r="I528" s="32" t="str">
        <f t="shared" si="162"/>
        <v/>
      </c>
      <c r="J528" s="32" t="str">
        <f t="shared" si="163"/>
        <v/>
      </c>
      <c r="K528" s="32" t="str">
        <f t="shared" si="175"/>
        <v/>
      </c>
      <c r="L528" s="32" t="str">
        <f t="shared" si="176"/>
        <v/>
      </c>
      <c r="M528" s="32" t="str">
        <f t="shared" si="164"/>
        <v/>
      </c>
      <c r="N528" s="32" t="str">
        <f t="shared" si="165"/>
        <v/>
      </c>
      <c r="O528" s="35" t="s">
        <v>51</v>
      </c>
      <c r="P528" s="32"/>
      <c r="Q528" s="32"/>
      <c r="R528" s="100" t="str">
        <f t="shared" si="177"/>
        <v/>
      </c>
      <c r="S528" s="100" t="str">
        <f t="shared" si="178"/>
        <v/>
      </c>
      <c r="T528" s="100" t="str">
        <f t="shared" si="179"/>
        <v/>
      </c>
      <c r="U528" s="100" t="str">
        <f t="shared" si="180"/>
        <v/>
      </c>
      <c r="V528" s="100" t="str">
        <f t="shared" si="166"/>
        <v/>
      </c>
      <c r="W528" s="100" t="str">
        <f t="shared" si="181"/>
        <v/>
      </c>
      <c r="X528" s="100" t="str">
        <f t="shared" si="167"/>
        <v/>
      </c>
      <c r="Y528" s="100" t="str">
        <f t="shared" si="168"/>
        <v/>
      </c>
      <c r="Z528" s="100" t="str">
        <f>IF(LEN(P528)&gt;0, DATA_ANALYSIS!E$20*P528+DATA_ANALYSIS!R$20, "")</f>
        <v/>
      </c>
      <c r="AA528" s="100" t="str">
        <f t="shared" si="169"/>
        <v/>
      </c>
      <c r="AB528" s="100" t="str">
        <f t="shared" si="170"/>
        <v/>
      </c>
      <c r="AC528" s="106" t="str">
        <f t="shared" si="171"/>
        <v/>
      </c>
    </row>
    <row r="529" spans="2:29" x14ac:dyDescent="0.2">
      <c r="B529" s="26"/>
      <c r="C529" s="101">
        <f t="shared" si="172"/>
        <v>0</v>
      </c>
      <c r="D529" s="105"/>
      <c r="E529" s="35"/>
      <c r="F529" s="32" t="str">
        <f t="shared" si="173"/>
        <v>N</v>
      </c>
      <c r="G529" s="32" t="str">
        <f t="shared" si="174"/>
        <v>N</v>
      </c>
      <c r="H529" s="32" t="str">
        <f t="shared" si="182"/>
        <v/>
      </c>
      <c r="I529" s="32" t="str">
        <f t="shared" si="162"/>
        <v/>
      </c>
      <c r="J529" s="32" t="str">
        <f t="shared" si="163"/>
        <v/>
      </c>
      <c r="K529" s="32" t="str">
        <f t="shared" si="175"/>
        <v/>
      </c>
      <c r="L529" s="32" t="str">
        <f t="shared" si="176"/>
        <v/>
      </c>
      <c r="M529" s="32" t="str">
        <f t="shared" si="164"/>
        <v/>
      </c>
      <c r="N529" s="32" t="str">
        <f t="shared" si="165"/>
        <v/>
      </c>
      <c r="O529" s="35" t="s">
        <v>51</v>
      </c>
      <c r="P529" s="32"/>
      <c r="Q529" s="32"/>
      <c r="R529" s="100" t="str">
        <f t="shared" si="177"/>
        <v/>
      </c>
      <c r="S529" s="100" t="str">
        <f t="shared" si="178"/>
        <v/>
      </c>
      <c r="T529" s="100" t="str">
        <f t="shared" si="179"/>
        <v/>
      </c>
      <c r="U529" s="100" t="str">
        <f t="shared" si="180"/>
        <v/>
      </c>
      <c r="V529" s="100" t="str">
        <f t="shared" si="166"/>
        <v/>
      </c>
      <c r="W529" s="100" t="str">
        <f t="shared" si="181"/>
        <v/>
      </c>
      <c r="X529" s="100" t="str">
        <f t="shared" si="167"/>
        <v/>
      </c>
      <c r="Y529" s="100" t="str">
        <f t="shared" si="168"/>
        <v/>
      </c>
      <c r="Z529" s="100" t="str">
        <f>IF(LEN(P529)&gt;0, DATA_ANALYSIS!E$20*P529+DATA_ANALYSIS!R$20, "")</f>
        <v/>
      </c>
      <c r="AA529" s="100" t="str">
        <f t="shared" si="169"/>
        <v/>
      </c>
      <c r="AB529" s="100" t="str">
        <f t="shared" si="170"/>
        <v/>
      </c>
      <c r="AC529" s="106" t="str">
        <f t="shared" si="171"/>
        <v/>
      </c>
    </row>
    <row r="530" spans="2:29" x14ac:dyDescent="0.2">
      <c r="B530" s="26"/>
      <c r="C530" s="101">
        <f t="shared" si="172"/>
        <v>0</v>
      </c>
      <c r="D530" s="105"/>
      <c r="E530" s="35"/>
      <c r="F530" s="32" t="str">
        <f t="shared" si="173"/>
        <v>N</v>
      </c>
      <c r="G530" s="32" t="str">
        <f t="shared" si="174"/>
        <v>N</v>
      </c>
      <c r="H530" s="32" t="str">
        <f t="shared" si="182"/>
        <v/>
      </c>
      <c r="I530" s="32" t="str">
        <f t="shared" si="162"/>
        <v/>
      </c>
      <c r="J530" s="32" t="str">
        <f t="shared" si="163"/>
        <v/>
      </c>
      <c r="K530" s="32" t="str">
        <f t="shared" si="175"/>
        <v/>
      </c>
      <c r="L530" s="32" t="str">
        <f t="shared" si="176"/>
        <v/>
      </c>
      <c r="M530" s="32" t="str">
        <f t="shared" si="164"/>
        <v/>
      </c>
      <c r="N530" s="32" t="str">
        <f t="shared" si="165"/>
        <v/>
      </c>
      <c r="O530" s="35" t="s">
        <v>51</v>
      </c>
      <c r="P530" s="32"/>
      <c r="Q530" s="32"/>
      <c r="R530" s="100" t="str">
        <f t="shared" si="177"/>
        <v/>
      </c>
      <c r="S530" s="100" t="str">
        <f t="shared" si="178"/>
        <v/>
      </c>
      <c r="T530" s="100" t="str">
        <f t="shared" si="179"/>
        <v/>
      </c>
      <c r="U530" s="100" t="str">
        <f t="shared" si="180"/>
        <v/>
      </c>
      <c r="V530" s="100" t="str">
        <f t="shared" si="166"/>
        <v/>
      </c>
      <c r="W530" s="100" t="str">
        <f t="shared" si="181"/>
        <v/>
      </c>
      <c r="X530" s="100" t="str">
        <f t="shared" si="167"/>
        <v/>
      </c>
      <c r="Y530" s="100" t="str">
        <f t="shared" si="168"/>
        <v/>
      </c>
      <c r="Z530" s="100" t="str">
        <f>IF(LEN(P530)&gt;0, DATA_ANALYSIS!E$20*P530+DATA_ANALYSIS!R$20, "")</f>
        <v/>
      </c>
      <c r="AA530" s="100" t="str">
        <f t="shared" si="169"/>
        <v/>
      </c>
      <c r="AB530" s="100" t="str">
        <f t="shared" si="170"/>
        <v/>
      </c>
      <c r="AC530" s="106" t="str">
        <f t="shared" si="171"/>
        <v/>
      </c>
    </row>
    <row r="531" spans="2:29" x14ac:dyDescent="0.2">
      <c r="B531" s="26"/>
      <c r="C531" s="101">
        <f t="shared" si="172"/>
        <v>0</v>
      </c>
      <c r="D531" s="105"/>
      <c r="E531" s="35"/>
      <c r="F531" s="32" t="str">
        <f t="shared" si="173"/>
        <v>N</v>
      </c>
      <c r="G531" s="32" t="str">
        <f t="shared" si="174"/>
        <v>N</v>
      </c>
      <c r="H531" s="32" t="str">
        <f t="shared" si="182"/>
        <v/>
      </c>
      <c r="I531" s="32" t="str">
        <f t="shared" si="162"/>
        <v/>
      </c>
      <c r="J531" s="32" t="str">
        <f t="shared" si="163"/>
        <v/>
      </c>
      <c r="K531" s="32" t="str">
        <f t="shared" si="175"/>
        <v/>
      </c>
      <c r="L531" s="32" t="str">
        <f t="shared" si="176"/>
        <v/>
      </c>
      <c r="M531" s="32" t="str">
        <f t="shared" si="164"/>
        <v/>
      </c>
      <c r="N531" s="32" t="str">
        <f t="shared" si="165"/>
        <v/>
      </c>
      <c r="O531" s="35" t="s">
        <v>51</v>
      </c>
      <c r="P531" s="32"/>
      <c r="Q531" s="32"/>
      <c r="R531" s="100" t="str">
        <f t="shared" si="177"/>
        <v/>
      </c>
      <c r="S531" s="100" t="str">
        <f t="shared" si="178"/>
        <v/>
      </c>
      <c r="T531" s="100" t="str">
        <f t="shared" si="179"/>
        <v/>
      </c>
      <c r="U531" s="100" t="str">
        <f t="shared" si="180"/>
        <v/>
      </c>
      <c r="V531" s="100" t="str">
        <f t="shared" si="166"/>
        <v/>
      </c>
      <c r="W531" s="100" t="str">
        <f t="shared" si="181"/>
        <v/>
      </c>
      <c r="X531" s="100" t="str">
        <f t="shared" si="167"/>
        <v/>
      </c>
      <c r="Y531" s="100" t="str">
        <f t="shared" si="168"/>
        <v/>
      </c>
      <c r="Z531" s="100" t="str">
        <f>IF(LEN(P531)&gt;0, DATA_ANALYSIS!E$20*P531+DATA_ANALYSIS!R$20, "")</f>
        <v/>
      </c>
      <c r="AA531" s="100" t="str">
        <f t="shared" si="169"/>
        <v/>
      </c>
      <c r="AB531" s="100" t="str">
        <f t="shared" si="170"/>
        <v/>
      </c>
      <c r="AC531" s="106" t="str">
        <f t="shared" si="171"/>
        <v/>
      </c>
    </row>
    <row r="532" spans="2:29" x14ac:dyDescent="0.2">
      <c r="B532" s="26"/>
      <c r="C532" s="101">
        <f t="shared" si="172"/>
        <v>0</v>
      </c>
      <c r="D532" s="105"/>
      <c r="E532" s="35"/>
      <c r="F532" s="32" t="str">
        <f t="shared" si="173"/>
        <v>N</v>
      </c>
      <c r="G532" s="32" t="str">
        <f t="shared" si="174"/>
        <v>N</v>
      </c>
      <c r="H532" s="32" t="str">
        <f t="shared" si="182"/>
        <v/>
      </c>
      <c r="I532" s="32" t="str">
        <f t="shared" si="162"/>
        <v/>
      </c>
      <c r="J532" s="32" t="str">
        <f t="shared" si="163"/>
        <v/>
      </c>
      <c r="K532" s="32" t="str">
        <f t="shared" si="175"/>
        <v/>
      </c>
      <c r="L532" s="32" t="str">
        <f t="shared" si="176"/>
        <v/>
      </c>
      <c r="M532" s="32" t="str">
        <f t="shared" si="164"/>
        <v/>
      </c>
      <c r="N532" s="32" t="str">
        <f t="shared" si="165"/>
        <v/>
      </c>
      <c r="O532" s="35" t="s">
        <v>51</v>
      </c>
      <c r="P532" s="32"/>
      <c r="Q532" s="32"/>
      <c r="R532" s="100" t="str">
        <f t="shared" si="177"/>
        <v/>
      </c>
      <c r="S532" s="100" t="str">
        <f t="shared" si="178"/>
        <v/>
      </c>
      <c r="T532" s="100" t="str">
        <f t="shared" si="179"/>
        <v/>
      </c>
      <c r="U532" s="100" t="str">
        <f t="shared" si="180"/>
        <v/>
      </c>
      <c r="V532" s="100" t="str">
        <f t="shared" si="166"/>
        <v/>
      </c>
      <c r="W532" s="100" t="str">
        <f t="shared" si="181"/>
        <v/>
      </c>
      <c r="X532" s="100" t="str">
        <f t="shared" si="167"/>
        <v/>
      </c>
      <c r="Y532" s="100" t="str">
        <f t="shared" si="168"/>
        <v/>
      </c>
      <c r="Z532" s="100" t="str">
        <f>IF(LEN(P532)&gt;0, DATA_ANALYSIS!E$20*P532+DATA_ANALYSIS!R$20, "")</f>
        <v/>
      </c>
      <c r="AA532" s="100" t="str">
        <f t="shared" si="169"/>
        <v/>
      </c>
      <c r="AB532" s="100" t="str">
        <f t="shared" si="170"/>
        <v/>
      </c>
      <c r="AC532" s="106" t="str">
        <f t="shared" si="171"/>
        <v/>
      </c>
    </row>
    <row r="533" spans="2:29" x14ac:dyDescent="0.2">
      <c r="B533" s="26"/>
      <c r="C533" s="101">
        <f t="shared" si="172"/>
        <v>0</v>
      </c>
      <c r="D533" s="105"/>
      <c r="E533" s="35"/>
      <c r="F533" s="32" t="str">
        <f t="shared" si="173"/>
        <v>N</v>
      </c>
      <c r="G533" s="32" t="str">
        <f t="shared" si="174"/>
        <v>N</v>
      </c>
      <c r="H533" s="32" t="str">
        <f t="shared" si="182"/>
        <v/>
      </c>
      <c r="I533" s="32" t="str">
        <f t="shared" si="162"/>
        <v/>
      </c>
      <c r="J533" s="32" t="str">
        <f t="shared" si="163"/>
        <v/>
      </c>
      <c r="K533" s="32" t="str">
        <f t="shared" si="175"/>
        <v/>
      </c>
      <c r="L533" s="32" t="str">
        <f t="shared" si="176"/>
        <v/>
      </c>
      <c r="M533" s="32" t="str">
        <f t="shared" si="164"/>
        <v/>
      </c>
      <c r="N533" s="32" t="str">
        <f t="shared" si="165"/>
        <v/>
      </c>
      <c r="O533" s="35" t="s">
        <v>51</v>
      </c>
      <c r="P533" s="32"/>
      <c r="Q533" s="32"/>
      <c r="R533" s="100" t="str">
        <f t="shared" si="177"/>
        <v/>
      </c>
      <c r="S533" s="100" t="str">
        <f t="shared" si="178"/>
        <v/>
      </c>
      <c r="T533" s="100" t="str">
        <f t="shared" si="179"/>
        <v/>
      </c>
      <c r="U533" s="100" t="str">
        <f t="shared" si="180"/>
        <v/>
      </c>
      <c r="V533" s="100" t="str">
        <f t="shared" si="166"/>
        <v/>
      </c>
      <c r="W533" s="100" t="str">
        <f t="shared" si="181"/>
        <v/>
      </c>
      <c r="X533" s="100" t="str">
        <f t="shared" si="167"/>
        <v/>
      </c>
      <c r="Y533" s="100" t="str">
        <f t="shared" si="168"/>
        <v/>
      </c>
      <c r="Z533" s="100" t="str">
        <f>IF(LEN(P533)&gt;0, DATA_ANALYSIS!E$20*P533+DATA_ANALYSIS!R$20, "")</f>
        <v/>
      </c>
      <c r="AA533" s="100" t="str">
        <f t="shared" si="169"/>
        <v/>
      </c>
      <c r="AB533" s="100" t="str">
        <f t="shared" si="170"/>
        <v/>
      </c>
      <c r="AC533" s="106" t="str">
        <f t="shared" si="171"/>
        <v/>
      </c>
    </row>
    <row r="534" spans="2:29" x14ac:dyDescent="0.2">
      <c r="B534" s="26"/>
      <c r="C534" s="101">
        <f t="shared" si="172"/>
        <v>0</v>
      </c>
      <c r="D534" s="105"/>
      <c r="E534" s="35"/>
      <c r="F534" s="32" t="str">
        <f t="shared" si="173"/>
        <v>N</v>
      </c>
      <c r="G534" s="32" t="str">
        <f t="shared" si="174"/>
        <v>N</v>
      </c>
      <c r="H534" s="32" t="str">
        <f t="shared" si="182"/>
        <v/>
      </c>
      <c r="I534" s="32" t="str">
        <f t="shared" si="162"/>
        <v/>
      </c>
      <c r="J534" s="32" t="str">
        <f t="shared" si="163"/>
        <v/>
      </c>
      <c r="K534" s="32" t="str">
        <f t="shared" si="175"/>
        <v/>
      </c>
      <c r="L534" s="32" t="str">
        <f t="shared" si="176"/>
        <v/>
      </c>
      <c r="M534" s="32" t="str">
        <f t="shared" si="164"/>
        <v/>
      </c>
      <c r="N534" s="32" t="str">
        <f t="shared" si="165"/>
        <v/>
      </c>
      <c r="O534" s="35" t="s">
        <v>51</v>
      </c>
      <c r="P534" s="32"/>
      <c r="Q534" s="32"/>
      <c r="R534" s="100" t="str">
        <f t="shared" si="177"/>
        <v/>
      </c>
      <c r="S534" s="100" t="str">
        <f t="shared" si="178"/>
        <v/>
      </c>
      <c r="T534" s="100" t="str">
        <f t="shared" si="179"/>
        <v/>
      </c>
      <c r="U534" s="100" t="str">
        <f t="shared" si="180"/>
        <v/>
      </c>
      <c r="V534" s="100" t="str">
        <f t="shared" si="166"/>
        <v/>
      </c>
      <c r="W534" s="100" t="str">
        <f t="shared" si="181"/>
        <v/>
      </c>
      <c r="X534" s="100" t="str">
        <f t="shared" si="167"/>
        <v/>
      </c>
      <c r="Y534" s="100" t="str">
        <f t="shared" si="168"/>
        <v/>
      </c>
      <c r="Z534" s="100" t="str">
        <f>IF(LEN(P534)&gt;0, DATA_ANALYSIS!E$20*P534+DATA_ANALYSIS!R$20, "")</f>
        <v/>
      </c>
      <c r="AA534" s="100" t="str">
        <f t="shared" si="169"/>
        <v/>
      </c>
      <c r="AB534" s="100" t="str">
        <f t="shared" si="170"/>
        <v/>
      </c>
      <c r="AC534" s="106" t="str">
        <f t="shared" si="171"/>
        <v/>
      </c>
    </row>
    <row r="535" spans="2:29" x14ac:dyDescent="0.2">
      <c r="B535" s="26"/>
      <c r="C535" s="101">
        <f t="shared" si="172"/>
        <v>0</v>
      </c>
      <c r="D535" s="105"/>
      <c r="E535" s="35"/>
      <c r="F535" s="32" t="str">
        <f t="shared" si="173"/>
        <v>N</v>
      </c>
      <c r="G535" s="32" t="str">
        <f t="shared" si="174"/>
        <v>N</v>
      </c>
      <c r="H535" s="32" t="str">
        <f t="shared" si="182"/>
        <v/>
      </c>
      <c r="I535" s="32" t="str">
        <f t="shared" si="162"/>
        <v/>
      </c>
      <c r="J535" s="32" t="str">
        <f t="shared" si="163"/>
        <v/>
      </c>
      <c r="K535" s="32" t="str">
        <f t="shared" si="175"/>
        <v/>
      </c>
      <c r="L535" s="32" t="str">
        <f t="shared" si="176"/>
        <v/>
      </c>
      <c r="M535" s="32" t="str">
        <f t="shared" si="164"/>
        <v/>
      </c>
      <c r="N535" s="32" t="str">
        <f t="shared" si="165"/>
        <v/>
      </c>
      <c r="O535" s="35" t="s">
        <v>51</v>
      </c>
      <c r="P535" s="32"/>
      <c r="Q535" s="32"/>
      <c r="R535" s="100" t="str">
        <f t="shared" si="177"/>
        <v/>
      </c>
      <c r="S535" s="100" t="str">
        <f t="shared" si="178"/>
        <v/>
      </c>
      <c r="T535" s="100" t="str">
        <f t="shared" si="179"/>
        <v/>
      </c>
      <c r="U535" s="100" t="str">
        <f t="shared" si="180"/>
        <v/>
      </c>
      <c r="V535" s="100" t="str">
        <f t="shared" si="166"/>
        <v/>
      </c>
      <c r="W535" s="100" t="str">
        <f t="shared" si="181"/>
        <v/>
      </c>
      <c r="X535" s="100" t="str">
        <f t="shared" si="167"/>
        <v/>
      </c>
      <c r="Y535" s="100" t="str">
        <f t="shared" si="168"/>
        <v/>
      </c>
      <c r="Z535" s="100" t="str">
        <f>IF(LEN(P535)&gt;0, DATA_ANALYSIS!E$20*P535+DATA_ANALYSIS!R$20, "")</f>
        <v/>
      </c>
      <c r="AA535" s="100" t="str">
        <f t="shared" si="169"/>
        <v/>
      </c>
      <c r="AB535" s="100" t="str">
        <f t="shared" si="170"/>
        <v/>
      </c>
      <c r="AC535" s="106" t="str">
        <f t="shared" si="171"/>
        <v/>
      </c>
    </row>
    <row r="536" spans="2:29" x14ac:dyDescent="0.2">
      <c r="B536" s="26"/>
      <c r="C536" s="101">
        <f t="shared" si="172"/>
        <v>0</v>
      </c>
      <c r="D536" s="105"/>
      <c r="E536" s="35"/>
      <c r="F536" s="32" t="str">
        <f t="shared" si="173"/>
        <v>N</v>
      </c>
      <c r="G536" s="32" t="str">
        <f t="shared" si="174"/>
        <v>N</v>
      </c>
      <c r="H536" s="32" t="str">
        <f t="shared" si="182"/>
        <v/>
      </c>
      <c r="I536" s="32" t="str">
        <f t="shared" si="162"/>
        <v/>
      </c>
      <c r="J536" s="32" t="str">
        <f t="shared" si="163"/>
        <v/>
      </c>
      <c r="K536" s="32" t="str">
        <f t="shared" si="175"/>
        <v/>
      </c>
      <c r="L536" s="32" t="str">
        <f t="shared" si="176"/>
        <v/>
      </c>
      <c r="M536" s="32" t="str">
        <f t="shared" si="164"/>
        <v/>
      </c>
      <c r="N536" s="32" t="str">
        <f t="shared" si="165"/>
        <v/>
      </c>
      <c r="O536" s="35" t="s">
        <v>51</v>
      </c>
      <c r="P536" s="32"/>
      <c r="Q536" s="32"/>
      <c r="R536" s="100" t="str">
        <f t="shared" si="177"/>
        <v/>
      </c>
      <c r="S536" s="100" t="str">
        <f t="shared" si="178"/>
        <v/>
      </c>
      <c r="T536" s="100" t="str">
        <f t="shared" si="179"/>
        <v/>
      </c>
      <c r="U536" s="100" t="str">
        <f t="shared" si="180"/>
        <v/>
      </c>
      <c r="V536" s="100" t="str">
        <f t="shared" si="166"/>
        <v/>
      </c>
      <c r="W536" s="100" t="str">
        <f t="shared" si="181"/>
        <v/>
      </c>
      <c r="X536" s="100" t="str">
        <f t="shared" si="167"/>
        <v/>
      </c>
      <c r="Y536" s="100" t="str">
        <f t="shared" si="168"/>
        <v/>
      </c>
      <c r="Z536" s="100" t="str">
        <f>IF(LEN(P536)&gt;0, DATA_ANALYSIS!E$20*P536+DATA_ANALYSIS!R$20, "")</f>
        <v/>
      </c>
      <c r="AA536" s="100" t="str">
        <f t="shared" si="169"/>
        <v/>
      </c>
      <c r="AB536" s="100" t="str">
        <f t="shared" si="170"/>
        <v/>
      </c>
      <c r="AC536" s="106" t="str">
        <f t="shared" si="171"/>
        <v/>
      </c>
    </row>
    <row r="537" spans="2:29" x14ac:dyDescent="0.2">
      <c r="B537" s="26"/>
      <c r="C537" s="101">
        <f t="shared" si="172"/>
        <v>0</v>
      </c>
      <c r="D537" s="105"/>
      <c r="E537" s="35"/>
      <c r="F537" s="32" t="str">
        <f t="shared" si="173"/>
        <v>N</v>
      </c>
      <c r="G537" s="32" t="str">
        <f t="shared" si="174"/>
        <v>N</v>
      </c>
      <c r="H537" s="32" t="str">
        <f t="shared" si="182"/>
        <v/>
      </c>
      <c r="I537" s="32" t="str">
        <f t="shared" si="162"/>
        <v/>
      </c>
      <c r="J537" s="32" t="str">
        <f t="shared" si="163"/>
        <v/>
      </c>
      <c r="K537" s="32" t="str">
        <f t="shared" si="175"/>
        <v/>
      </c>
      <c r="L537" s="32" t="str">
        <f t="shared" si="176"/>
        <v/>
      </c>
      <c r="M537" s="32" t="str">
        <f t="shared" si="164"/>
        <v/>
      </c>
      <c r="N537" s="32" t="str">
        <f t="shared" si="165"/>
        <v/>
      </c>
      <c r="O537" s="35" t="s">
        <v>51</v>
      </c>
      <c r="P537" s="32"/>
      <c r="Q537" s="32"/>
      <c r="R537" s="100" t="str">
        <f t="shared" si="177"/>
        <v/>
      </c>
      <c r="S537" s="100" t="str">
        <f t="shared" si="178"/>
        <v/>
      </c>
      <c r="T537" s="100" t="str">
        <f t="shared" si="179"/>
        <v/>
      </c>
      <c r="U537" s="100" t="str">
        <f t="shared" si="180"/>
        <v/>
      </c>
      <c r="V537" s="100" t="str">
        <f t="shared" si="166"/>
        <v/>
      </c>
      <c r="W537" s="100" t="str">
        <f t="shared" si="181"/>
        <v/>
      </c>
      <c r="X537" s="100" t="str">
        <f t="shared" si="167"/>
        <v/>
      </c>
      <c r="Y537" s="100" t="str">
        <f t="shared" si="168"/>
        <v/>
      </c>
      <c r="Z537" s="100" t="str">
        <f>IF(LEN(P537)&gt;0, DATA_ANALYSIS!E$20*P537+DATA_ANALYSIS!R$20, "")</f>
        <v/>
      </c>
      <c r="AA537" s="100" t="str">
        <f t="shared" si="169"/>
        <v/>
      </c>
      <c r="AB537" s="100" t="str">
        <f t="shared" si="170"/>
        <v/>
      </c>
      <c r="AC537" s="106" t="str">
        <f t="shared" si="171"/>
        <v/>
      </c>
    </row>
    <row r="538" spans="2:29" x14ac:dyDescent="0.2">
      <c r="B538" s="26"/>
      <c r="C538" s="101">
        <f t="shared" si="172"/>
        <v>0</v>
      </c>
      <c r="D538" s="105"/>
      <c r="E538" s="35"/>
      <c r="F538" s="32" t="str">
        <f t="shared" si="173"/>
        <v>N</v>
      </c>
      <c r="G538" s="32" t="str">
        <f t="shared" si="174"/>
        <v>N</v>
      </c>
      <c r="H538" s="32" t="str">
        <f t="shared" si="182"/>
        <v/>
      </c>
      <c r="I538" s="32" t="str">
        <f t="shared" si="162"/>
        <v/>
      </c>
      <c r="J538" s="32" t="str">
        <f t="shared" si="163"/>
        <v/>
      </c>
      <c r="K538" s="32" t="str">
        <f t="shared" si="175"/>
        <v/>
      </c>
      <c r="L538" s="32" t="str">
        <f t="shared" si="176"/>
        <v/>
      </c>
      <c r="M538" s="32" t="str">
        <f t="shared" si="164"/>
        <v/>
      </c>
      <c r="N538" s="32" t="str">
        <f t="shared" si="165"/>
        <v/>
      </c>
      <c r="O538" s="35" t="s">
        <v>51</v>
      </c>
      <c r="P538" s="32"/>
      <c r="Q538" s="32"/>
      <c r="R538" s="100" t="str">
        <f t="shared" si="177"/>
        <v/>
      </c>
      <c r="S538" s="100" t="str">
        <f t="shared" si="178"/>
        <v/>
      </c>
      <c r="T538" s="100" t="str">
        <f t="shared" si="179"/>
        <v/>
      </c>
      <c r="U538" s="100" t="str">
        <f t="shared" si="180"/>
        <v/>
      </c>
      <c r="V538" s="100" t="str">
        <f t="shared" si="166"/>
        <v/>
      </c>
      <c r="W538" s="100" t="str">
        <f t="shared" si="181"/>
        <v/>
      </c>
      <c r="X538" s="100" t="str">
        <f t="shared" si="167"/>
        <v/>
      </c>
      <c r="Y538" s="100" t="str">
        <f t="shared" si="168"/>
        <v/>
      </c>
      <c r="Z538" s="100" t="str">
        <f>IF(LEN(P538)&gt;0, DATA_ANALYSIS!E$20*P538+DATA_ANALYSIS!R$20, "")</f>
        <v/>
      </c>
      <c r="AA538" s="100" t="str">
        <f t="shared" si="169"/>
        <v/>
      </c>
      <c r="AB538" s="100" t="str">
        <f t="shared" si="170"/>
        <v/>
      </c>
      <c r="AC538" s="106" t="str">
        <f t="shared" si="171"/>
        <v/>
      </c>
    </row>
    <row r="539" spans="2:29" x14ac:dyDescent="0.2">
      <c r="B539" s="26"/>
      <c r="C539" s="101">
        <f t="shared" si="172"/>
        <v>0</v>
      </c>
      <c r="D539" s="105"/>
      <c r="E539" s="35"/>
      <c r="F539" s="32" t="str">
        <f t="shared" si="173"/>
        <v>N</v>
      </c>
      <c r="G539" s="32" t="str">
        <f t="shared" si="174"/>
        <v>N</v>
      </c>
      <c r="H539" s="32" t="str">
        <f t="shared" si="182"/>
        <v/>
      </c>
      <c r="I539" s="32" t="str">
        <f t="shared" ref="I539:I602" si="183">IF(F539="Y", D539+H539, "")</f>
        <v/>
      </c>
      <c r="J539" s="32" t="str">
        <f t="shared" ref="J539:J602" si="184">IF(G539="Y", E539+H539, "")</f>
        <v/>
      </c>
      <c r="K539" s="32" t="str">
        <f t="shared" si="175"/>
        <v/>
      </c>
      <c r="L539" s="32" t="str">
        <f t="shared" si="176"/>
        <v/>
      </c>
      <c r="M539" s="32" t="str">
        <f t="shared" ref="M539:M602" si="185">IF(F539="Y", IF(OR(P539&lt;J$20, P539&gt;K$20),1,0), "")</f>
        <v/>
      </c>
      <c r="N539" s="32" t="str">
        <f t="shared" ref="N539:N602" si="186">IF(G539="Y", IF(OR(Q539&lt;L$20, Q539&gt;M$20), 1, 0 ), "")</f>
        <v/>
      </c>
      <c r="O539" s="35" t="s">
        <v>51</v>
      </c>
      <c r="P539" s="32"/>
      <c r="Q539" s="32"/>
      <c r="R539" s="100" t="str">
        <f t="shared" si="177"/>
        <v/>
      </c>
      <c r="S539" s="100" t="str">
        <f t="shared" si="178"/>
        <v/>
      </c>
      <c r="T539" s="100" t="str">
        <f t="shared" si="179"/>
        <v/>
      </c>
      <c r="U539" s="100" t="str">
        <f t="shared" si="180"/>
        <v/>
      </c>
      <c r="V539" s="100" t="str">
        <f t="shared" ref="V539:V602" si="187">IFERROR(IF(F539="Y", (P539-P$25), ""), "")</f>
        <v/>
      </c>
      <c r="W539" s="100" t="str">
        <f t="shared" si="181"/>
        <v/>
      </c>
      <c r="X539" s="100" t="str">
        <f t="shared" ref="X539:X602" si="188">IFERROR(R539*S539,"")</f>
        <v/>
      </c>
      <c r="Y539" s="100" t="str">
        <f t="shared" ref="Y539:Y602" si="189">IFERROR(R539*R539, "")</f>
        <v/>
      </c>
      <c r="Z539" s="100" t="str">
        <f>IF(LEN(P539)&gt;0, DATA_ANALYSIS!E$20*P539+DATA_ANALYSIS!R$20, "")</f>
        <v/>
      </c>
      <c r="AA539" s="100" t="str">
        <f t="shared" ref="AA539:AA602" si="190">IFERROR(Z539-Q539, "")</f>
        <v/>
      </c>
      <c r="AB539" s="100" t="str">
        <f t="shared" ref="AB539:AB602" si="191">IFERROR(AA539*AA539, "")</f>
        <v/>
      </c>
      <c r="AC539" s="106" t="str">
        <f t="shared" ref="AC539:AC602" si="192">IFERROR(S539*S539,"")</f>
        <v/>
      </c>
    </row>
    <row r="540" spans="2:29" x14ac:dyDescent="0.2">
      <c r="B540" s="26"/>
      <c r="C540" s="101">
        <f t="shared" ref="C540:C603" si="193">IF(F540="Y",1,0)</f>
        <v>0</v>
      </c>
      <c r="D540" s="105"/>
      <c r="E540" s="35"/>
      <c r="F540" s="32" t="str">
        <f t="shared" ref="F540:F603" si="194">IF(LEN(D540)&gt;0, "Y", "N")</f>
        <v>N</v>
      </c>
      <c r="G540" s="32" t="str">
        <f t="shared" ref="G540:G603" si="195">IF(LEN(E540)&gt;0, "Y", "N")</f>
        <v>N</v>
      </c>
      <c r="H540" s="32" t="str">
        <f t="shared" si="182"/>
        <v/>
      </c>
      <c r="I540" s="32" t="str">
        <f t="shared" si="183"/>
        <v/>
      </c>
      <c r="J540" s="32" t="str">
        <f t="shared" si="184"/>
        <v/>
      </c>
      <c r="K540" s="32" t="str">
        <f t="shared" ref="K540:K603" si="196">IFERROR(RANK(I540, I$27:I$1034, 1), "")</f>
        <v/>
      </c>
      <c r="L540" s="32" t="str">
        <f t="shared" ref="L540:L603" si="197">IFERROR(RANK(J540, J$27:J$1034, 1), "")</f>
        <v/>
      </c>
      <c r="M540" s="32" t="str">
        <f t="shared" si="185"/>
        <v/>
      </c>
      <c r="N540" s="32" t="str">
        <f t="shared" si="186"/>
        <v/>
      </c>
      <c r="O540" s="35" t="s">
        <v>51</v>
      </c>
      <c r="P540" s="32"/>
      <c r="Q540" s="32"/>
      <c r="R540" s="100" t="str">
        <f t="shared" ref="R540:R603" si="198">IF(F540="Y", P540-P$23, "")</f>
        <v/>
      </c>
      <c r="S540" s="100" t="str">
        <f t="shared" ref="S540:S603" si="199">IF(G540="y", Q540-Q$23, "")</f>
        <v/>
      </c>
      <c r="T540" s="100" t="str">
        <f t="shared" ref="T540:T603" si="200">IFERROR(ABS(R540), "")</f>
        <v/>
      </c>
      <c r="U540" s="100" t="str">
        <f t="shared" ref="U540:U603" si="201">IFERROR(ABS(S540), "")</f>
        <v/>
      </c>
      <c r="V540" s="100" t="str">
        <f t="shared" si="187"/>
        <v/>
      </c>
      <c r="W540" s="100" t="str">
        <f t="shared" ref="W540:W603" si="202">IFERROR(IF(G540="Y", Q540-Q$25, ""), "")</f>
        <v/>
      </c>
      <c r="X540" s="100" t="str">
        <f t="shared" si="188"/>
        <v/>
      </c>
      <c r="Y540" s="100" t="str">
        <f t="shared" si="189"/>
        <v/>
      </c>
      <c r="Z540" s="100" t="str">
        <f>IF(LEN(P540)&gt;0, DATA_ANALYSIS!E$20*P540+DATA_ANALYSIS!R$20, "")</f>
        <v/>
      </c>
      <c r="AA540" s="100" t="str">
        <f t="shared" si="190"/>
        <v/>
      </c>
      <c r="AB540" s="100" t="str">
        <f t="shared" si="191"/>
        <v/>
      </c>
      <c r="AC540" s="106" t="str">
        <f t="shared" si="192"/>
        <v/>
      </c>
    </row>
    <row r="541" spans="2:29" x14ac:dyDescent="0.2">
      <c r="B541" s="26"/>
      <c r="C541" s="101">
        <f t="shared" si="193"/>
        <v>0</v>
      </c>
      <c r="D541" s="105"/>
      <c r="E541" s="35"/>
      <c r="F541" s="32" t="str">
        <f t="shared" si="194"/>
        <v>N</v>
      </c>
      <c r="G541" s="32" t="str">
        <f t="shared" si="195"/>
        <v>N</v>
      </c>
      <c r="H541" s="32" t="str">
        <f t="shared" ref="H541:H604" si="203">IF(G541="Y", 0.0000000001+H540, "")</f>
        <v/>
      </c>
      <c r="I541" s="32" t="str">
        <f t="shared" si="183"/>
        <v/>
      </c>
      <c r="J541" s="32" t="str">
        <f t="shared" si="184"/>
        <v/>
      </c>
      <c r="K541" s="32" t="str">
        <f t="shared" si="196"/>
        <v/>
      </c>
      <c r="L541" s="32" t="str">
        <f t="shared" si="197"/>
        <v/>
      </c>
      <c r="M541" s="32" t="str">
        <f t="shared" si="185"/>
        <v/>
      </c>
      <c r="N541" s="32" t="str">
        <f t="shared" si="186"/>
        <v/>
      </c>
      <c r="O541" s="35" t="s">
        <v>51</v>
      </c>
      <c r="P541" s="32"/>
      <c r="Q541" s="32"/>
      <c r="R541" s="100" t="str">
        <f t="shared" si="198"/>
        <v/>
      </c>
      <c r="S541" s="100" t="str">
        <f t="shared" si="199"/>
        <v/>
      </c>
      <c r="T541" s="100" t="str">
        <f t="shared" si="200"/>
        <v/>
      </c>
      <c r="U541" s="100" t="str">
        <f t="shared" si="201"/>
        <v/>
      </c>
      <c r="V541" s="100" t="str">
        <f t="shared" si="187"/>
        <v/>
      </c>
      <c r="W541" s="100" t="str">
        <f t="shared" si="202"/>
        <v/>
      </c>
      <c r="X541" s="100" t="str">
        <f t="shared" si="188"/>
        <v/>
      </c>
      <c r="Y541" s="100" t="str">
        <f t="shared" si="189"/>
        <v/>
      </c>
      <c r="Z541" s="100" t="str">
        <f>IF(LEN(P541)&gt;0, DATA_ANALYSIS!E$20*P541+DATA_ANALYSIS!R$20, "")</f>
        <v/>
      </c>
      <c r="AA541" s="100" t="str">
        <f t="shared" si="190"/>
        <v/>
      </c>
      <c r="AB541" s="100" t="str">
        <f t="shared" si="191"/>
        <v/>
      </c>
      <c r="AC541" s="106" t="str">
        <f t="shared" si="192"/>
        <v/>
      </c>
    </row>
    <row r="542" spans="2:29" x14ac:dyDescent="0.2">
      <c r="B542" s="26"/>
      <c r="C542" s="101">
        <f t="shared" si="193"/>
        <v>0</v>
      </c>
      <c r="D542" s="105"/>
      <c r="E542" s="35"/>
      <c r="F542" s="32" t="str">
        <f t="shared" si="194"/>
        <v>N</v>
      </c>
      <c r="G542" s="32" t="str">
        <f t="shared" si="195"/>
        <v>N</v>
      </c>
      <c r="H542" s="32" t="str">
        <f t="shared" si="203"/>
        <v/>
      </c>
      <c r="I542" s="32" t="str">
        <f t="shared" si="183"/>
        <v/>
      </c>
      <c r="J542" s="32" t="str">
        <f t="shared" si="184"/>
        <v/>
      </c>
      <c r="K542" s="32" t="str">
        <f t="shared" si="196"/>
        <v/>
      </c>
      <c r="L542" s="32" t="str">
        <f t="shared" si="197"/>
        <v/>
      </c>
      <c r="M542" s="32" t="str">
        <f t="shared" si="185"/>
        <v/>
      </c>
      <c r="N542" s="32" t="str">
        <f t="shared" si="186"/>
        <v/>
      </c>
      <c r="O542" s="35" t="s">
        <v>51</v>
      </c>
      <c r="P542" s="32"/>
      <c r="Q542" s="32"/>
      <c r="R542" s="100" t="str">
        <f t="shared" si="198"/>
        <v/>
      </c>
      <c r="S542" s="100" t="str">
        <f t="shared" si="199"/>
        <v/>
      </c>
      <c r="T542" s="100" t="str">
        <f t="shared" si="200"/>
        <v/>
      </c>
      <c r="U542" s="100" t="str">
        <f t="shared" si="201"/>
        <v/>
      </c>
      <c r="V542" s="100" t="str">
        <f t="shared" si="187"/>
        <v/>
      </c>
      <c r="W542" s="100" t="str">
        <f t="shared" si="202"/>
        <v/>
      </c>
      <c r="X542" s="100" t="str">
        <f t="shared" si="188"/>
        <v/>
      </c>
      <c r="Y542" s="100" t="str">
        <f t="shared" si="189"/>
        <v/>
      </c>
      <c r="Z542" s="100" t="str">
        <f>IF(LEN(P542)&gt;0, DATA_ANALYSIS!E$20*P542+DATA_ANALYSIS!R$20, "")</f>
        <v/>
      </c>
      <c r="AA542" s="100" t="str">
        <f t="shared" si="190"/>
        <v/>
      </c>
      <c r="AB542" s="100" t="str">
        <f t="shared" si="191"/>
        <v/>
      </c>
      <c r="AC542" s="106" t="str">
        <f t="shared" si="192"/>
        <v/>
      </c>
    </row>
    <row r="543" spans="2:29" x14ac:dyDescent="0.2">
      <c r="B543" s="26"/>
      <c r="C543" s="101">
        <f t="shared" si="193"/>
        <v>0</v>
      </c>
      <c r="D543" s="105"/>
      <c r="E543" s="35"/>
      <c r="F543" s="32" t="str">
        <f t="shared" si="194"/>
        <v>N</v>
      </c>
      <c r="G543" s="32" t="str">
        <f t="shared" si="195"/>
        <v>N</v>
      </c>
      <c r="H543" s="32" t="str">
        <f t="shared" si="203"/>
        <v/>
      </c>
      <c r="I543" s="32" t="str">
        <f t="shared" si="183"/>
        <v/>
      </c>
      <c r="J543" s="32" t="str">
        <f t="shared" si="184"/>
        <v/>
      </c>
      <c r="K543" s="32" t="str">
        <f t="shared" si="196"/>
        <v/>
      </c>
      <c r="L543" s="32" t="str">
        <f t="shared" si="197"/>
        <v/>
      </c>
      <c r="M543" s="32" t="str">
        <f t="shared" si="185"/>
        <v/>
      </c>
      <c r="N543" s="32" t="str">
        <f t="shared" si="186"/>
        <v/>
      </c>
      <c r="O543" s="35" t="s">
        <v>51</v>
      </c>
      <c r="P543" s="32"/>
      <c r="Q543" s="32"/>
      <c r="R543" s="100" t="str">
        <f t="shared" si="198"/>
        <v/>
      </c>
      <c r="S543" s="100" t="str">
        <f t="shared" si="199"/>
        <v/>
      </c>
      <c r="T543" s="100" t="str">
        <f t="shared" si="200"/>
        <v/>
      </c>
      <c r="U543" s="100" t="str">
        <f t="shared" si="201"/>
        <v/>
      </c>
      <c r="V543" s="100" t="str">
        <f t="shared" si="187"/>
        <v/>
      </c>
      <c r="W543" s="100" t="str">
        <f t="shared" si="202"/>
        <v/>
      </c>
      <c r="X543" s="100" t="str">
        <f t="shared" si="188"/>
        <v/>
      </c>
      <c r="Y543" s="100" t="str">
        <f t="shared" si="189"/>
        <v/>
      </c>
      <c r="Z543" s="100" t="str">
        <f>IF(LEN(P543)&gt;0, DATA_ANALYSIS!E$20*P543+DATA_ANALYSIS!R$20, "")</f>
        <v/>
      </c>
      <c r="AA543" s="100" t="str">
        <f t="shared" si="190"/>
        <v/>
      </c>
      <c r="AB543" s="100" t="str">
        <f t="shared" si="191"/>
        <v/>
      </c>
      <c r="AC543" s="106" t="str">
        <f t="shared" si="192"/>
        <v/>
      </c>
    </row>
    <row r="544" spans="2:29" x14ac:dyDescent="0.2">
      <c r="B544" s="26"/>
      <c r="C544" s="101">
        <f t="shared" si="193"/>
        <v>0</v>
      </c>
      <c r="D544" s="105"/>
      <c r="E544" s="35"/>
      <c r="F544" s="32" t="str">
        <f t="shared" si="194"/>
        <v>N</v>
      </c>
      <c r="G544" s="32" t="str">
        <f t="shared" si="195"/>
        <v>N</v>
      </c>
      <c r="H544" s="32" t="str">
        <f t="shared" si="203"/>
        <v/>
      </c>
      <c r="I544" s="32" t="str">
        <f t="shared" si="183"/>
        <v/>
      </c>
      <c r="J544" s="32" t="str">
        <f t="shared" si="184"/>
        <v/>
      </c>
      <c r="K544" s="32" t="str">
        <f t="shared" si="196"/>
        <v/>
      </c>
      <c r="L544" s="32" t="str">
        <f t="shared" si="197"/>
        <v/>
      </c>
      <c r="M544" s="32" t="str">
        <f t="shared" si="185"/>
        <v/>
      </c>
      <c r="N544" s="32" t="str">
        <f t="shared" si="186"/>
        <v/>
      </c>
      <c r="O544" s="35" t="s">
        <v>51</v>
      </c>
      <c r="P544" s="32"/>
      <c r="Q544" s="32"/>
      <c r="R544" s="100" t="str">
        <f t="shared" si="198"/>
        <v/>
      </c>
      <c r="S544" s="100" t="str">
        <f t="shared" si="199"/>
        <v/>
      </c>
      <c r="T544" s="100" t="str">
        <f t="shared" si="200"/>
        <v/>
      </c>
      <c r="U544" s="100" t="str">
        <f t="shared" si="201"/>
        <v/>
      </c>
      <c r="V544" s="100" t="str">
        <f t="shared" si="187"/>
        <v/>
      </c>
      <c r="W544" s="100" t="str">
        <f t="shared" si="202"/>
        <v/>
      </c>
      <c r="X544" s="100" t="str">
        <f t="shared" si="188"/>
        <v/>
      </c>
      <c r="Y544" s="100" t="str">
        <f t="shared" si="189"/>
        <v/>
      </c>
      <c r="Z544" s="100" t="str">
        <f>IF(LEN(P544)&gt;0, DATA_ANALYSIS!E$20*P544+DATA_ANALYSIS!R$20, "")</f>
        <v/>
      </c>
      <c r="AA544" s="100" t="str">
        <f t="shared" si="190"/>
        <v/>
      </c>
      <c r="AB544" s="100" t="str">
        <f t="shared" si="191"/>
        <v/>
      </c>
      <c r="AC544" s="106" t="str">
        <f t="shared" si="192"/>
        <v/>
      </c>
    </row>
    <row r="545" spans="2:29" x14ac:dyDescent="0.2">
      <c r="B545" s="26"/>
      <c r="C545" s="101">
        <f t="shared" si="193"/>
        <v>0</v>
      </c>
      <c r="D545" s="105"/>
      <c r="E545" s="35"/>
      <c r="F545" s="32" t="str">
        <f t="shared" si="194"/>
        <v>N</v>
      </c>
      <c r="G545" s="32" t="str">
        <f t="shared" si="195"/>
        <v>N</v>
      </c>
      <c r="H545" s="32" t="str">
        <f t="shared" si="203"/>
        <v/>
      </c>
      <c r="I545" s="32" t="str">
        <f t="shared" si="183"/>
        <v/>
      </c>
      <c r="J545" s="32" t="str">
        <f t="shared" si="184"/>
        <v/>
      </c>
      <c r="K545" s="32" t="str">
        <f t="shared" si="196"/>
        <v/>
      </c>
      <c r="L545" s="32" t="str">
        <f t="shared" si="197"/>
        <v/>
      </c>
      <c r="M545" s="32" t="str">
        <f t="shared" si="185"/>
        <v/>
      </c>
      <c r="N545" s="32" t="str">
        <f t="shared" si="186"/>
        <v/>
      </c>
      <c r="O545" s="35" t="s">
        <v>51</v>
      </c>
      <c r="P545" s="32"/>
      <c r="Q545" s="32"/>
      <c r="R545" s="100" t="str">
        <f t="shared" si="198"/>
        <v/>
      </c>
      <c r="S545" s="100" t="str">
        <f t="shared" si="199"/>
        <v/>
      </c>
      <c r="T545" s="100" t="str">
        <f t="shared" si="200"/>
        <v/>
      </c>
      <c r="U545" s="100" t="str">
        <f t="shared" si="201"/>
        <v/>
      </c>
      <c r="V545" s="100" t="str">
        <f t="shared" si="187"/>
        <v/>
      </c>
      <c r="W545" s="100" t="str">
        <f t="shared" si="202"/>
        <v/>
      </c>
      <c r="X545" s="100" t="str">
        <f t="shared" si="188"/>
        <v/>
      </c>
      <c r="Y545" s="100" t="str">
        <f t="shared" si="189"/>
        <v/>
      </c>
      <c r="Z545" s="100" t="str">
        <f>IF(LEN(P545)&gt;0, DATA_ANALYSIS!E$20*P545+DATA_ANALYSIS!R$20, "")</f>
        <v/>
      </c>
      <c r="AA545" s="100" t="str">
        <f t="shared" si="190"/>
        <v/>
      </c>
      <c r="AB545" s="100" t="str">
        <f t="shared" si="191"/>
        <v/>
      </c>
      <c r="AC545" s="106" t="str">
        <f t="shared" si="192"/>
        <v/>
      </c>
    </row>
    <row r="546" spans="2:29" x14ac:dyDescent="0.2">
      <c r="B546" s="26"/>
      <c r="C546" s="101">
        <f t="shared" si="193"/>
        <v>0</v>
      </c>
      <c r="D546" s="105"/>
      <c r="E546" s="35"/>
      <c r="F546" s="32" t="str">
        <f t="shared" si="194"/>
        <v>N</v>
      </c>
      <c r="G546" s="32" t="str">
        <f t="shared" si="195"/>
        <v>N</v>
      </c>
      <c r="H546" s="32" t="str">
        <f t="shared" si="203"/>
        <v/>
      </c>
      <c r="I546" s="32" t="str">
        <f t="shared" si="183"/>
        <v/>
      </c>
      <c r="J546" s="32" t="str">
        <f t="shared" si="184"/>
        <v/>
      </c>
      <c r="K546" s="32" t="str">
        <f t="shared" si="196"/>
        <v/>
      </c>
      <c r="L546" s="32" t="str">
        <f t="shared" si="197"/>
        <v/>
      </c>
      <c r="M546" s="32" t="str">
        <f t="shared" si="185"/>
        <v/>
      </c>
      <c r="N546" s="32" t="str">
        <f t="shared" si="186"/>
        <v/>
      </c>
      <c r="O546" s="35" t="s">
        <v>51</v>
      </c>
      <c r="P546" s="32"/>
      <c r="Q546" s="32"/>
      <c r="R546" s="100" t="str">
        <f t="shared" si="198"/>
        <v/>
      </c>
      <c r="S546" s="100" t="str">
        <f t="shared" si="199"/>
        <v/>
      </c>
      <c r="T546" s="100" t="str">
        <f t="shared" si="200"/>
        <v/>
      </c>
      <c r="U546" s="100" t="str">
        <f t="shared" si="201"/>
        <v/>
      </c>
      <c r="V546" s="100" t="str">
        <f t="shared" si="187"/>
        <v/>
      </c>
      <c r="W546" s="100" t="str">
        <f t="shared" si="202"/>
        <v/>
      </c>
      <c r="X546" s="100" t="str">
        <f t="shared" si="188"/>
        <v/>
      </c>
      <c r="Y546" s="100" t="str">
        <f t="shared" si="189"/>
        <v/>
      </c>
      <c r="Z546" s="100" t="str">
        <f>IF(LEN(P546)&gt;0, DATA_ANALYSIS!E$20*P546+DATA_ANALYSIS!R$20, "")</f>
        <v/>
      </c>
      <c r="AA546" s="100" t="str">
        <f t="shared" si="190"/>
        <v/>
      </c>
      <c r="AB546" s="100" t="str">
        <f t="shared" si="191"/>
        <v/>
      </c>
      <c r="AC546" s="106" t="str">
        <f t="shared" si="192"/>
        <v/>
      </c>
    </row>
    <row r="547" spans="2:29" x14ac:dyDescent="0.2">
      <c r="B547" s="26"/>
      <c r="C547" s="101">
        <f t="shared" si="193"/>
        <v>0</v>
      </c>
      <c r="D547" s="105"/>
      <c r="E547" s="35"/>
      <c r="F547" s="32" t="str">
        <f t="shared" si="194"/>
        <v>N</v>
      </c>
      <c r="G547" s="32" t="str">
        <f t="shared" si="195"/>
        <v>N</v>
      </c>
      <c r="H547" s="32" t="str">
        <f t="shared" si="203"/>
        <v/>
      </c>
      <c r="I547" s="32" t="str">
        <f t="shared" si="183"/>
        <v/>
      </c>
      <c r="J547" s="32" t="str">
        <f t="shared" si="184"/>
        <v/>
      </c>
      <c r="K547" s="32" t="str">
        <f t="shared" si="196"/>
        <v/>
      </c>
      <c r="L547" s="32" t="str">
        <f t="shared" si="197"/>
        <v/>
      </c>
      <c r="M547" s="32" t="str">
        <f t="shared" si="185"/>
        <v/>
      </c>
      <c r="N547" s="32" t="str">
        <f t="shared" si="186"/>
        <v/>
      </c>
      <c r="O547" s="35" t="s">
        <v>51</v>
      </c>
      <c r="P547" s="32"/>
      <c r="Q547" s="32"/>
      <c r="R547" s="100" t="str">
        <f t="shared" si="198"/>
        <v/>
      </c>
      <c r="S547" s="100" t="str">
        <f t="shared" si="199"/>
        <v/>
      </c>
      <c r="T547" s="100" t="str">
        <f t="shared" si="200"/>
        <v/>
      </c>
      <c r="U547" s="100" t="str">
        <f t="shared" si="201"/>
        <v/>
      </c>
      <c r="V547" s="100" t="str">
        <f t="shared" si="187"/>
        <v/>
      </c>
      <c r="W547" s="100" t="str">
        <f t="shared" si="202"/>
        <v/>
      </c>
      <c r="X547" s="100" t="str">
        <f t="shared" si="188"/>
        <v/>
      </c>
      <c r="Y547" s="100" t="str">
        <f t="shared" si="189"/>
        <v/>
      </c>
      <c r="Z547" s="100" t="str">
        <f>IF(LEN(P547)&gt;0, DATA_ANALYSIS!E$20*P547+DATA_ANALYSIS!R$20, "")</f>
        <v/>
      </c>
      <c r="AA547" s="100" t="str">
        <f t="shared" si="190"/>
        <v/>
      </c>
      <c r="AB547" s="100" t="str">
        <f t="shared" si="191"/>
        <v/>
      </c>
      <c r="AC547" s="106" t="str">
        <f t="shared" si="192"/>
        <v/>
      </c>
    </row>
    <row r="548" spans="2:29" x14ac:dyDescent="0.2">
      <c r="B548" s="26"/>
      <c r="C548" s="101">
        <f t="shared" si="193"/>
        <v>0</v>
      </c>
      <c r="D548" s="105"/>
      <c r="E548" s="35"/>
      <c r="F548" s="32" t="str">
        <f t="shared" si="194"/>
        <v>N</v>
      </c>
      <c r="G548" s="32" t="str">
        <f t="shared" si="195"/>
        <v>N</v>
      </c>
      <c r="H548" s="32" t="str">
        <f t="shared" si="203"/>
        <v/>
      </c>
      <c r="I548" s="32" t="str">
        <f t="shared" si="183"/>
        <v/>
      </c>
      <c r="J548" s="32" t="str">
        <f t="shared" si="184"/>
        <v/>
      </c>
      <c r="K548" s="32" t="str">
        <f t="shared" si="196"/>
        <v/>
      </c>
      <c r="L548" s="32" t="str">
        <f t="shared" si="197"/>
        <v/>
      </c>
      <c r="M548" s="32" t="str">
        <f t="shared" si="185"/>
        <v/>
      </c>
      <c r="N548" s="32" t="str">
        <f t="shared" si="186"/>
        <v/>
      </c>
      <c r="O548" s="35" t="s">
        <v>51</v>
      </c>
      <c r="P548" s="32"/>
      <c r="Q548" s="32"/>
      <c r="R548" s="100" t="str">
        <f t="shared" si="198"/>
        <v/>
      </c>
      <c r="S548" s="100" t="str">
        <f t="shared" si="199"/>
        <v/>
      </c>
      <c r="T548" s="100" t="str">
        <f t="shared" si="200"/>
        <v/>
      </c>
      <c r="U548" s="100" t="str">
        <f t="shared" si="201"/>
        <v/>
      </c>
      <c r="V548" s="100" t="str">
        <f t="shared" si="187"/>
        <v/>
      </c>
      <c r="W548" s="100" t="str">
        <f t="shared" si="202"/>
        <v/>
      </c>
      <c r="X548" s="100" t="str">
        <f t="shared" si="188"/>
        <v/>
      </c>
      <c r="Y548" s="100" t="str">
        <f t="shared" si="189"/>
        <v/>
      </c>
      <c r="Z548" s="100" t="str">
        <f>IF(LEN(P548)&gt;0, DATA_ANALYSIS!E$20*P548+DATA_ANALYSIS!R$20, "")</f>
        <v/>
      </c>
      <c r="AA548" s="100" t="str">
        <f t="shared" si="190"/>
        <v/>
      </c>
      <c r="AB548" s="100" t="str">
        <f t="shared" si="191"/>
        <v/>
      </c>
      <c r="AC548" s="106" t="str">
        <f t="shared" si="192"/>
        <v/>
      </c>
    </row>
    <row r="549" spans="2:29" x14ac:dyDescent="0.2">
      <c r="B549" s="26"/>
      <c r="C549" s="101">
        <f t="shared" si="193"/>
        <v>0</v>
      </c>
      <c r="D549" s="105"/>
      <c r="E549" s="35"/>
      <c r="F549" s="32" t="str">
        <f t="shared" si="194"/>
        <v>N</v>
      </c>
      <c r="G549" s="32" t="str">
        <f t="shared" si="195"/>
        <v>N</v>
      </c>
      <c r="H549" s="32" t="str">
        <f t="shared" si="203"/>
        <v/>
      </c>
      <c r="I549" s="32" t="str">
        <f t="shared" si="183"/>
        <v/>
      </c>
      <c r="J549" s="32" t="str">
        <f t="shared" si="184"/>
        <v/>
      </c>
      <c r="K549" s="32" t="str">
        <f t="shared" si="196"/>
        <v/>
      </c>
      <c r="L549" s="32" t="str">
        <f t="shared" si="197"/>
        <v/>
      </c>
      <c r="M549" s="32" t="str">
        <f t="shared" si="185"/>
        <v/>
      </c>
      <c r="N549" s="32" t="str">
        <f t="shared" si="186"/>
        <v/>
      </c>
      <c r="O549" s="35" t="s">
        <v>51</v>
      </c>
      <c r="P549" s="32"/>
      <c r="Q549" s="32"/>
      <c r="R549" s="100" t="str">
        <f t="shared" si="198"/>
        <v/>
      </c>
      <c r="S549" s="100" t="str">
        <f t="shared" si="199"/>
        <v/>
      </c>
      <c r="T549" s="100" t="str">
        <f t="shared" si="200"/>
        <v/>
      </c>
      <c r="U549" s="100" t="str">
        <f t="shared" si="201"/>
        <v/>
      </c>
      <c r="V549" s="100" t="str">
        <f t="shared" si="187"/>
        <v/>
      </c>
      <c r="W549" s="100" t="str">
        <f t="shared" si="202"/>
        <v/>
      </c>
      <c r="X549" s="100" t="str">
        <f t="shared" si="188"/>
        <v/>
      </c>
      <c r="Y549" s="100" t="str">
        <f t="shared" si="189"/>
        <v/>
      </c>
      <c r="Z549" s="100" t="str">
        <f>IF(LEN(P549)&gt;0, DATA_ANALYSIS!E$20*P549+DATA_ANALYSIS!R$20, "")</f>
        <v/>
      </c>
      <c r="AA549" s="100" t="str">
        <f t="shared" si="190"/>
        <v/>
      </c>
      <c r="AB549" s="100" t="str">
        <f t="shared" si="191"/>
        <v/>
      </c>
      <c r="AC549" s="106" t="str">
        <f t="shared" si="192"/>
        <v/>
      </c>
    </row>
    <row r="550" spans="2:29" x14ac:dyDescent="0.2">
      <c r="B550" s="26"/>
      <c r="C550" s="101">
        <f t="shared" si="193"/>
        <v>0</v>
      </c>
      <c r="D550" s="105"/>
      <c r="E550" s="35"/>
      <c r="F550" s="32" t="str">
        <f t="shared" si="194"/>
        <v>N</v>
      </c>
      <c r="G550" s="32" t="str">
        <f t="shared" si="195"/>
        <v>N</v>
      </c>
      <c r="H550" s="32" t="str">
        <f t="shared" si="203"/>
        <v/>
      </c>
      <c r="I550" s="32" t="str">
        <f t="shared" si="183"/>
        <v/>
      </c>
      <c r="J550" s="32" t="str">
        <f t="shared" si="184"/>
        <v/>
      </c>
      <c r="K550" s="32" t="str">
        <f t="shared" si="196"/>
        <v/>
      </c>
      <c r="L550" s="32" t="str">
        <f t="shared" si="197"/>
        <v/>
      </c>
      <c r="M550" s="32" t="str">
        <f t="shared" si="185"/>
        <v/>
      </c>
      <c r="N550" s="32" t="str">
        <f t="shared" si="186"/>
        <v/>
      </c>
      <c r="O550" s="35" t="s">
        <v>51</v>
      </c>
      <c r="P550" s="32"/>
      <c r="Q550" s="32"/>
      <c r="R550" s="100" t="str">
        <f t="shared" si="198"/>
        <v/>
      </c>
      <c r="S550" s="100" t="str">
        <f t="shared" si="199"/>
        <v/>
      </c>
      <c r="T550" s="100" t="str">
        <f t="shared" si="200"/>
        <v/>
      </c>
      <c r="U550" s="100" t="str">
        <f t="shared" si="201"/>
        <v/>
      </c>
      <c r="V550" s="100" t="str">
        <f t="shared" si="187"/>
        <v/>
      </c>
      <c r="W550" s="100" t="str">
        <f t="shared" si="202"/>
        <v/>
      </c>
      <c r="X550" s="100" t="str">
        <f t="shared" si="188"/>
        <v/>
      </c>
      <c r="Y550" s="100" t="str">
        <f t="shared" si="189"/>
        <v/>
      </c>
      <c r="Z550" s="100" t="str">
        <f>IF(LEN(P550)&gt;0, DATA_ANALYSIS!E$20*P550+DATA_ANALYSIS!R$20, "")</f>
        <v/>
      </c>
      <c r="AA550" s="100" t="str">
        <f t="shared" si="190"/>
        <v/>
      </c>
      <c r="AB550" s="100" t="str">
        <f t="shared" si="191"/>
        <v/>
      </c>
      <c r="AC550" s="106" t="str">
        <f t="shared" si="192"/>
        <v/>
      </c>
    </row>
    <row r="551" spans="2:29" x14ac:dyDescent="0.2">
      <c r="B551" s="26"/>
      <c r="C551" s="101">
        <f t="shared" si="193"/>
        <v>0</v>
      </c>
      <c r="D551" s="105"/>
      <c r="E551" s="35"/>
      <c r="F551" s="32" t="str">
        <f t="shared" si="194"/>
        <v>N</v>
      </c>
      <c r="G551" s="32" t="str">
        <f t="shared" si="195"/>
        <v>N</v>
      </c>
      <c r="H551" s="32" t="str">
        <f t="shared" si="203"/>
        <v/>
      </c>
      <c r="I551" s="32" t="str">
        <f t="shared" si="183"/>
        <v/>
      </c>
      <c r="J551" s="32" t="str">
        <f t="shared" si="184"/>
        <v/>
      </c>
      <c r="K551" s="32" t="str">
        <f t="shared" si="196"/>
        <v/>
      </c>
      <c r="L551" s="32" t="str">
        <f t="shared" si="197"/>
        <v/>
      </c>
      <c r="M551" s="32" t="str">
        <f t="shared" si="185"/>
        <v/>
      </c>
      <c r="N551" s="32" t="str">
        <f t="shared" si="186"/>
        <v/>
      </c>
      <c r="O551" s="35" t="s">
        <v>51</v>
      </c>
      <c r="P551" s="32"/>
      <c r="Q551" s="32"/>
      <c r="R551" s="100" t="str">
        <f t="shared" si="198"/>
        <v/>
      </c>
      <c r="S551" s="100" t="str">
        <f t="shared" si="199"/>
        <v/>
      </c>
      <c r="T551" s="100" t="str">
        <f t="shared" si="200"/>
        <v/>
      </c>
      <c r="U551" s="100" t="str">
        <f t="shared" si="201"/>
        <v/>
      </c>
      <c r="V551" s="100" t="str">
        <f t="shared" si="187"/>
        <v/>
      </c>
      <c r="W551" s="100" t="str">
        <f t="shared" si="202"/>
        <v/>
      </c>
      <c r="X551" s="100" t="str">
        <f t="shared" si="188"/>
        <v/>
      </c>
      <c r="Y551" s="100" t="str">
        <f t="shared" si="189"/>
        <v/>
      </c>
      <c r="Z551" s="100" t="str">
        <f>IF(LEN(P551)&gt;0, DATA_ANALYSIS!E$20*P551+DATA_ANALYSIS!R$20, "")</f>
        <v/>
      </c>
      <c r="AA551" s="100" t="str">
        <f t="shared" si="190"/>
        <v/>
      </c>
      <c r="AB551" s="100" t="str">
        <f t="shared" si="191"/>
        <v/>
      </c>
      <c r="AC551" s="106" t="str">
        <f t="shared" si="192"/>
        <v/>
      </c>
    </row>
    <row r="552" spans="2:29" x14ac:dyDescent="0.2">
      <c r="B552" s="26"/>
      <c r="C552" s="101">
        <f t="shared" si="193"/>
        <v>0</v>
      </c>
      <c r="D552" s="105"/>
      <c r="E552" s="35"/>
      <c r="F552" s="32" t="str">
        <f t="shared" si="194"/>
        <v>N</v>
      </c>
      <c r="G552" s="32" t="str">
        <f t="shared" si="195"/>
        <v>N</v>
      </c>
      <c r="H552" s="32" t="str">
        <f t="shared" si="203"/>
        <v/>
      </c>
      <c r="I552" s="32" t="str">
        <f t="shared" si="183"/>
        <v/>
      </c>
      <c r="J552" s="32" t="str">
        <f t="shared" si="184"/>
        <v/>
      </c>
      <c r="K552" s="32" t="str">
        <f t="shared" si="196"/>
        <v/>
      </c>
      <c r="L552" s="32" t="str">
        <f t="shared" si="197"/>
        <v/>
      </c>
      <c r="M552" s="32" t="str">
        <f t="shared" si="185"/>
        <v/>
      </c>
      <c r="N552" s="32" t="str">
        <f t="shared" si="186"/>
        <v/>
      </c>
      <c r="O552" s="35" t="s">
        <v>51</v>
      </c>
      <c r="P552" s="32"/>
      <c r="Q552" s="32"/>
      <c r="R552" s="100" t="str">
        <f t="shared" si="198"/>
        <v/>
      </c>
      <c r="S552" s="100" t="str">
        <f t="shared" si="199"/>
        <v/>
      </c>
      <c r="T552" s="100" t="str">
        <f t="shared" si="200"/>
        <v/>
      </c>
      <c r="U552" s="100" t="str">
        <f t="shared" si="201"/>
        <v/>
      </c>
      <c r="V552" s="100" t="str">
        <f t="shared" si="187"/>
        <v/>
      </c>
      <c r="W552" s="100" t="str">
        <f t="shared" si="202"/>
        <v/>
      </c>
      <c r="X552" s="100" t="str">
        <f t="shared" si="188"/>
        <v/>
      </c>
      <c r="Y552" s="100" t="str">
        <f t="shared" si="189"/>
        <v/>
      </c>
      <c r="Z552" s="100" t="str">
        <f>IF(LEN(P552)&gt;0, DATA_ANALYSIS!E$20*P552+DATA_ANALYSIS!R$20, "")</f>
        <v/>
      </c>
      <c r="AA552" s="100" t="str">
        <f t="shared" si="190"/>
        <v/>
      </c>
      <c r="AB552" s="100" t="str">
        <f t="shared" si="191"/>
        <v/>
      </c>
      <c r="AC552" s="106" t="str">
        <f t="shared" si="192"/>
        <v/>
      </c>
    </row>
    <row r="553" spans="2:29" x14ac:dyDescent="0.2">
      <c r="B553" s="26"/>
      <c r="C553" s="101">
        <f t="shared" si="193"/>
        <v>0</v>
      </c>
      <c r="D553" s="105"/>
      <c r="E553" s="35"/>
      <c r="F553" s="32" t="str">
        <f t="shared" si="194"/>
        <v>N</v>
      </c>
      <c r="G553" s="32" t="str">
        <f t="shared" si="195"/>
        <v>N</v>
      </c>
      <c r="H553" s="32" t="str">
        <f t="shared" si="203"/>
        <v/>
      </c>
      <c r="I553" s="32" t="str">
        <f t="shared" si="183"/>
        <v/>
      </c>
      <c r="J553" s="32" t="str">
        <f t="shared" si="184"/>
        <v/>
      </c>
      <c r="K553" s="32" t="str">
        <f t="shared" si="196"/>
        <v/>
      </c>
      <c r="L553" s="32" t="str">
        <f t="shared" si="197"/>
        <v/>
      </c>
      <c r="M553" s="32" t="str">
        <f t="shared" si="185"/>
        <v/>
      </c>
      <c r="N553" s="32" t="str">
        <f t="shared" si="186"/>
        <v/>
      </c>
      <c r="O553" s="35" t="s">
        <v>51</v>
      </c>
      <c r="P553" s="32"/>
      <c r="Q553" s="32"/>
      <c r="R553" s="100" t="str">
        <f t="shared" si="198"/>
        <v/>
      </c>
      <c r="S553" s="100" t="str">
        <f t="shared" si="199"/>
        <v/>
      </c>
      <c r="T553" s="100" t="str">
        <f t="shared" si="200"/>
        <v/>
      </c>
      <c r="U553" s="100" t="str">
        <f t="shared" si="201"/>
        <v/>
      </c>
      <c r="V553" s="100" t="str">
        <f t="shared" si="187"/>
        <v/>
      </c>
      <c r="W553" s="100" t="str">
        <f t="shared" si="202"/>
        <v/>
      </c>
      <c r="X553" s="100" t="str">
        <f t="shared" si="188"/>
        <v/>
      </c>
      <c r="Y553" s="100" t="str">
        <f t="shared" si="189"/>
        <v/>
      </c>
      <c r="Z553" s="100" t="str">
        <f>IF(LEN(P553)&gt;0, DATA_ANALYSIS!E$20*P553+DATA_ANALYSIS!R$20, "")</f>
        <v/>
      </c>
      <c r="AA553" s="100" t="str">
        <f t="shared" si="190"/>
        <v/>
      </c>
      <c r="AB553" s="100" t="str">
        <f t="shared" si="191"/>
        <v/>
      </c>
      <c r="AC553" s="106" t="str">
        <f t="shared" si="192"/>
        <v/>
      </c>
    </row>
    <row r="554" spans="2:29" x14ac:dyDescent="0.2">
      <c r="B554" s="26"/>
      <c r="C554" s="101">
        <f t="shared" si="193"/>
        <v>0</v>
      </c>
      <c r="D554" s="105"/>
      <c r="E554" s="35"/>
      <c r="F554" s="32" t="str">
        <f t="shared" si="194"/>
        <v>N</v>
      </c>
      <c r="G554" s="32" t="str">
        <f t="shared" si="195"/>
        <v>N</v>
      </c>
      <c r="H554" s="32" t="str">
        <f t="shared" si="203"/>
        <v/>
      </c>
      <c r="I554" s="32" t="str">
        <f t="shared" si="183"/>
        <v/>
      </c>
      <c r="J554" s="32" t="str">
        <f t="shared" si="184"/>
        <v/>
      </c>
      <c r="K554" s="32" t="str">
        <f t="shared" si="196"/>
        <v/>
      </c>
      <c r="L554" s="32" t="str">
        <f t="shared" si="197"/>
        <v/>
      </c>
      <c r="M554" s="32" t="str">
        <f t="shared" si="185"/>
        <v/>
      </c>
      <c r="N554" s="32" t="str">
        <f t="shared" si="186"/>
        <v/>
      </c>
      <c r="O554" s="35" t="s">
        <v>51</v>
      </c>
      <c r="P554" s="32"/>
      <c r="Q554" s="32"/>
      <c r="R554" s="100" t="str">
        <f t="shared" si="198"/>
        <v/>
      </c>
      <c r="S554" s="100" t="str">
        <f t="shared" si="199"/>
        <v/>
      </c>
      <c r="T554" s="100" t="str">
        <f t="shared" si="200"/>
        <v/>
      </c>
      <c r="U554" s="100" t="str">
        <f t="shared" si="201"/>
        <v/>
      </c>
      <c r="V554" s="100" t="str">
        <f t="shared" si="187"/>
        <v/>
      </c>
      <c r="W554" s="100" t="str">
        <f t="shared" si="202"/>
        <v/>
      </c>
      <c r="X554" s="100" t="str">
        <f t="shared" si="188"/>
        <v/>
      </c>
      <c r="Y554" s="100" t="str">
        <f t="shared" si="189"/>
        <v/>
      </c>
      <c r="Z554" s="100" t="str">
        <f>IF(LEN(P554)&gt;0, DATA_ANALYSIS!E$20*P554+DATA_ANALYSIS!R$20, "")</f>
        <v/>
      </c>
      <c r="AA554" s="100" t="str">
        <f t="shared" si="190"/>
        <v/>
      </c>
      <c r="AB554" s="100" t="str">
        <f t="shared" si="191"/>
        <v/>
      </c>
      <c r="AC554" s="106" t="str">
        <f t="shared" si="192"/>
        <v/>
      </c>
    </row>
    <row r="555" spans="2:29" x14ac:dyDescent="0.2">
      <c r="B555" s="26"/>
      <c r="C555" s="101">
        <f t="shared" si="193"/>
        <v>0</v>
      </c>
      <c r="D555" s="105"/>
      <c r="E555" s="35"/>
      <c r="F555" s="32" t="str">
        <f t="shared" si="194"/>
        <v>N</v>
      </c>
      <c r="G555" s="32" t="str">
        <f t="shared" si="195"/>
        <v>N</v>
      </c>
      <c r="H555" s="32" t="str">
        <f t="shared" si="203"/>
        <v/>
      </c>
      <c r="I555" s="32" t="str">
        <f t="shared" si="183"/>
        <v/>
      </c>
      <c r="J555" s="32" t="str">
        <f t="shared" si="184"/>
        <v/>
      </c>
      <c r="K555" s="32" t="str">
        <f t="shared" si="196"/>
        <v/>
      </c>
      <c r="L555" s="32" t="str">
        <f t="shared" si="197"/>
        <v/>
      </c>
      <c r="M555" s="32" t="str">
        <f t="shared" si="185"/>
        <v/>
      </c>
      <c r="N555" s="32" t="str">
        <f t="shared" si="186"/>
        <v/>
      </c>
      <c r="O555" s="35" t="s">
        <v>51</v>
      </c>
      <c r="P555" s="32"/>
      <c r="Q555" s="32"/>
      <c r="R555" s="100" t="str">
        <f t="shared" si="198"/>
        <v/>
      </c>
      <c r="S555" s="100" t="str">
        <f t="shared" si="199"/>
        <v/>
      </c>
      <c r="T555" s="100" t="str">
        <f t="shared" si="200"/>
        <v/>
      </c>
      <c r="U555" s="100" t="str">
        <f t="shared" si="201"/>
        <v/>
      </c>
      <c r="V555" s="100" t="str">
        <f t="shared" si="187"/>
        <v/>
      </c>
      <c r="W555" s="100" t="str">
        <f t="shared" si="202"/>
        <v/>
      </c>
      <c r="X555" s="100" t="str">
        <f t="shared" si="188"/>
        <v/>
      </c>
      <c r="Y555" s="100" t="str">
        <f t="shared" si="189"/>
        <v/>
      </c>
      <c r="Z555" s="100" t="str">
        <f>IF(LEN(P555)&gt;0, DATA_ANALYSIS!E$20*P555+DATA_ANALYSIS!R$20, "")</f>
        <v/>
      </c>
      <c r="AA555" s="100" t="str">
        <f t="shared" si="190"/>
        <v/>
      </c>
      <c r="AB555" s="100" t="str">
        <f t="shared" si="191"/>
        <v/>
      </c>
      <c r="AC555" s="106" t="str">
        <f t="shared" si="192"/>
        <v/>
      </c>
    </row>
    <row r="556" spans="2:29" x14ac:dyDescent="0.2">
      <c r="B556" s="26"/>
      <c r="C556" s="101">
        <f t="shared" si="193"/>
        <v>0</v>
      </c>
      <c r="D556" s="105"/>
      <c r="E556" s="35"/>
      <c r="F556" s="32" t="str">
        <f t="shared" si="194"/>
        <v>N</v>
      </c>
      <c r="G556" s="32" t="str">
        <f t="shared" si="195"/>
        <v>N</v>
      </c>
      <c r="H556" s="32" t="str">
        <f t="shared" si="203"/>
        <v/>
      </c>
      <c r="I556" s="32" t="str">
        <f t="shared" si="183"/>
        <v/>
      </c>
      <c r="J556" s="32" t="str">
        <f t="shared" si="184"/>
        <v/>
      </c>
      <c r="K556" s="32" t="str">
        <f t="shared" si="196"/>
        <v/>
      </c>
      <c r="L556" s="32" t="str">
        <f t="shared" si="197"/>
        <v/>
      </c>
      <c r="M556" s="32" t="str">
        <f t="shared" si="185"/>
        <v/>
      </c>
      <c r="N556" s="32" t="str">
        <f t="shared" si="186"/>
        <v/>
      </c>
      <c r="O556" s="35" t="s">
        <v>51</v>
      </c>
      <c r="P556" s="32"/>
      <c r="Q556" s="32"/>
      <c r="R556" s="100" t="str">
        <f t="shared" si="198"/>
        <v/>
      </c>
      <c r="S556" s="100" t="str">
        <f t="shared" si="199"/>
        <v/>
      </c>
      <c r="T556" s="100" t="str">
        <f t="shared" si="200"/>
        <v/>
      </c>
      <c r="U556" s="100" t="str">
        <f t="shared" si="201"/>
        <v/>
      </c>
      <c r="V556" s="100" t="str">
        <f t="shared" si="187"/>
        <v/>
      </c>
      <c r="W556" s="100" t="str">
        <f t="shared" si="202"/>
        <v/>
      </c>
      <c r="X556" s="100" t="str">
        <f t="shared" si="188"/>
        <v/>
      </c>
      <c r="Y556" s="100" t="str">
        <f t="shared" si="189"/>
        <v/>
      </c>
      <c r="Z556" s="100" t="str">
        <f>IF(LEN(P556)&gt;0, DATA_ANALYSIS!E$20*P556+DATA_ANALYSIS!R$20, "")</f>
        <v/>
      </c>
      <c r="AA556" s="100" t="str">
        <f t="shared" si="190"/>
        <v/>
      </c>
      <c r="AB556" s="100" t="str">
        <f t="shared" si="191"/>
        <v/>
      </c>
      <c r="AC556" s="106" t="str">
        <f t="shared" si="192"/>
        <v/>
      </c>
    </row>
    <row r="557" spans="2:29" x14ac:dyDescent="0.2">
      <c r="B557" s="26"/>
      <c r="C557" s="101">
        <f t="shared" si="193"/>
        <v>0</v>
      </c>
      <c r="D557" s="105"/>
      <c r="E557" s="35"/>
      <c r="F557" s="32" t="str">
        <f t="shared" si="194"/>
        <v>N</v>
      </c>
      <c r="G557" s="32" t="str">
        <f t="shared" si="195"/>
        <v>N</v>
      </c>
      <c r="H557" s="32" t="str">
        <f t="shared" si="203"/>
        <v/>
      </c>
      <c r="I557" s="32" t="str">
        <f t="shared" si="183"/>
        <v/>
      </c>
      <c r="J557" s="32" t="str">
        <f t="shared" si="184"/>
        <v/>
      </c>
      <c r="K557" s="32" t="str">
        <f t="shared" si="196"/>
        <v/>
      </c>
      <c r="L557" s="32" t="str">
        <f t="shared" si="197"/>
        <v/>
      </c>
      <c r="M557" s="32" t="str">
        <f t="shared" si="185"/>
        <v/>
      </c>
      <c r="N557" s="32" t="str">
        <f t="shared" si="186"/>
        <v/>
      </c>
      <c r="O557" s="35" t="s">
        <v>51</v>
      </c>
      <c r="P557" s="32"/>
      <c r="Q557" s="32"/>
      <c r="R557" s="100" t="str">
        <f t="shared" si="198"/>
        <v/>
      </c>
      <c r="S557" s="100" t="str">
        <f t="shared" si="199"/>
        <v/>
      </c>
      <c r="T557" s="100" t="str">
        <f t="shared" si="200"/>
        <v/>
      </c>
      <c r="U557" s="100" t="str">
        <f t="shared" si="201"/>
        <v/>
      </c>
      <c r="V557" s="100" t="str">
        <f t="shared" si="187"/>
        <v/>
      </c>
      <c r="W557" s="100" t="str">
        <f t="shared" si="202"/>
        <v/>
      </c>
      <c r="X557" s="100" t="str">
        <f t="shared" si="188"/>
        <v/>
      </c>
      <c r="Y557" s="100" t="str">
        <f t="shared" si="189"/>
        <v/>
      </c>
      <c r="Z557" s="100" t="str">
        <f>IF(LEN(P557)&gt;0, DATA_ANALYSIS!E$20*P557+DATA_ANALYSIS!R$20, "")</f>
        <v/>
      </c>
      <c r="AA557" s="100" t="str">
        <f t="shared" si="190"/>
        <v/>
      </c>
      <c r="AB557" s="100" t="str">
        <f t="shared" si="191"/>
        <v/>
      </c>
      <c r="AC557" s="106" t="str">
        <f t="shared" si="192"/>
        <v/>
      </c>
    </row>
    <row r="558" spans="2:29" x14ac:dyDescent="0.2">
      <c r="B558" s="26"/>
      <c r="C558" s="101">
        <f t="shared" si="193"/>
        <v>0</v>
      </c>
      <c r="D558" s="105"/>
      <c r="E558" s="35"/>
      <c r="F558" s="32" t="str">
        <f t="shared" si="194"/>
        <v>N</v>
      </c>
      <c r="G558" s="32" t="str">
        <f t="shared" si="195"/>
        <v>N</v>
      </c>
      <c r="H558" s="32" t="str">
        <f t="shared" si="203"/>
        <v/>
      </c>
      <c r="I558" s="32" t="str">
        <f t="shared" si="183"/>
        <v/>
      </c>
      <c r="J558" s="32" t="str">
        <f t="shared" si="184"/>
        <v/>
      </c>
      <c r="K558" s="32" t="str">
        <f t="shared" si="196"/>
        <v/>
      </c>
      <c r="L558" s="32" t="str">
        <f t="shared" si="197"/>
        <v/>
      </c>
      <c r="M558" s="32" t="str">
        <f t="shared" si="185"/>
        <v/>
      </c>
      <c r="N558" s="32" t="str">
        <f t="shared" si="186"/>
        <v/>
      </c>
      <c r="O558" s="35" t="s">
        <v>51</v>
      </c>
      <c r="P558" s="32"/>
      <c r="Q558" s="32"/>
      <c r="R558" s="100" t="str">
        <f t="shared" si="198"/>
        <v/>
      </c>
      <c r="S558" s="100" t="str">
        <f t="shared" si="199"/>
        <v/>
      </c>
      <c r="T558" s="100" t="str">
        <f t="shared" si="200"/>
        <v/>
      </c>
      <c r="U558" s="100" t="str">
        <f t="shared" si="201"/>
        <v/>
      </c>
      <c r="V558" s="100" t="str">
        <f t="shared" si="187"/>
        <v/>
      </c>
      <c r="W558" s="100" t="str">
        <f t="shared" si="202"/>
        <v/>
      </c>
      <c r="X558" s="100" t="str">
        <f t="shared" si="188"/>
        <v/>
      </c>
      <c r="Y558" s="100" t="str">
        <f t="shared" si="189"/>
        <v/>
      </c>
      <c r="Z558" s="100" t="str">
        <f>IF(LEN(P558)&gt;0, DATA_ANALYSIS!E$20*P558+DATA_ANALYSIS!R$20, "")</f>
        <v/>
      </c>
      <c r="AA558" s="100" t="str">
        <f t="shared" si="190"/>
        <v/>
      </c>
      <c r="AB558" s="100" t="str">
        <f t="shared" si="191"/>
        <v/>
      </c>
      <c r="AC558" s="106" t="str">
        <f t="shared" si="192"/>
        <v/>
      </c>
    </row>
    <row r="559" spans="2:29" x14ac:dyDescent="0.2">
      <c r="B559" s="26"/>
      <c r="C559" s="101">
        <f t="shared" si="193"/>
        <v>0</v>
      </c>
      <c r="D559" s="105"/>
      <c r="E559" s="35"/>
      <c r="F559" s="32" t="str">
        <f t="shared" si="194"/>
        <v>N</v>
      </c>
      <c r="G559" s="32" t="str">
        <f t="shared" si="195"/>
        <v>N</v>
      </c>
      <c r="H559" s="32" t="str">
        <f t="shared" si="203"/>
        <v/>
      </c>
      <c r="I559" s="32" t="str">
        <f t="shared" si="183"/>
        <v/>
      </c>
      <c r="J559" s="32" t="str">
        <f t="shared" si="184"/>
        <v/>
      </c>
      <c r="K559" s="32" t="str">
        <f t="shared" si="196"/>
        <v/>
      </c>
      <c r="L559" s="32" t="str">
        <f t="shared" si="197"/>
        <v/>
      </c>
      <c r="M559" s="32" t="str">
        <f t="shared" si="185"/>
        <v/>
      </c>
      <c r="N559" s="32" t="str">
        <f t="shared" si="186"/>
        <v/>
      </c>
      <c r="O559" s="35" t="s">
        <v>51</v>
      </c>
      <c r="P559" s="32"/>
      <c r="Q559" s="32"/>
      <c r="R559" s="100" t="str">
        <f t="shared" si="198"/>
        <v/>
      </c>
      <c r="S559" s="100" t="str">
        <f t="shared" si="199"/>
        <v/>
      </c>
      <c r="T559" s="100" t="str">
        <f t="shared" si="200"/>
        <v/>
      </c>
      <c r="U559" s="100" t="str">
        <f t="shared" si="201"/>
        <v/>
      </c>
      <c r="V559" s="100" t="str">
        <f t="shared" si="187"/>
        <v/>
      </c>
      <c r="W559" s="100" t="str">
        <f t="shared" si="202"/>
        <v/>
      </c>
      <c r="X559" s="100" t="str">
        <f t="shared" si="188"/>
        <v/>
      </c>
      <c r="Y559" s="100" t="str">
        <f t="shared" si="189"/>
        <v/>
      </c>
      <c r="Z559" s="100" t="str">
        <f>IF(LEN(P559)&gt;0, DATA_ANALYSIS!E$20*P559+DATA_ANALYSIS!R$20, "")</f>
        <v/>
      </c>
      <c r="AA559" s="100" t="str">
        <f t="shared" si="190"/>
        <v/>
      </c>
      <c r="AB559" s="100" t="str">
        <f t="shared" si="191"/>
        <v/>
      </c>
      <c r="AC559" s="106" t="str">
        <f t="shared" si="192"/>
        <v/>
      </c>
    </row>
    <row r="560" spans="2:29" x14ac:dyDescent="0.2">
      <c r="B560" s="26"/>
      <c r="C560" s="101">
        <f t="shared" si="193"/>
        <v>0</v>
      </c>
      <c r="D560" s="105"/>
      <c r="E560" s="35"/>
      <c r="F560" s="32" t="str">
        <f t="shared" si="194"/>
        <v>N</v>
      </c>
      <c r="G560" s="32" t="str">
        <f t="shared" si="195"/>
        <v>N</v>
      </c>
      <c r="H560" s="32" t="str">
        <f t="shared" si="203"/>
        <v/>
      </c>
      <c r="I560" s="32" t="str">
        <f t="shared" si="183"/>
        <v/>
      </c>
      <c r="J560" s="32" t="str">
        <f t="shared" si="184"/>
        <v/>
      </c>
      <c r="K560" s="32" t="str">
        <f t="shared" si="196"/>
        <v/>
      </c>
      <c r="L560" s="32" t="str">
        <f t="shared" si="197"/>
        <v/>
      </c>
      <c r="M560" s="32" t="str">
        <f t="shared" si="185"/>
        <v/>
      </c>
      <c r="N560" s="32" t="str">
        <f t="shared" si="186"/>
        <v/>
      </c>
      <c r="O560" s="35" t="s">
        <v>51</v>
      </c>
      <c r="P560" s="32"/>
      <c r="Q560" s="32"/>
      <c r="R560" s="100" t="str">
        <f t="shared" si="198"/>
        <v/>
      </c>
      <c r="S560" s="100" t="str">
        <f t="shared" si="199"/>
        <v/>
      </c>
      <c r="T560" s="100" t="str">
        <f t="shared" si="200"/>
        <v/>
      </c>
      <c r="U560" s="100" t="str">
        <f t="shared" si="201"/>
        <v/>
      </c>
      <c r="V560" s="100" t="str">
        <f t="shared" si="187"/>
        <v/>
      </c>
      <c r="W560" s="100" t="str">
        <f t="shared" si="202"/>
        <v/>
      </c>
      <c r="X560" s="100" t="str">
        <f t="shared" si="188"/>
        <v/>
      </c>
      <c r="Y560" s="100" t="str">
        <f t="shared" si="189"/>
        <v/>
      </c>
      <c r="Z560" s="100" t="str">
        <f>IF(LEN(P560)&gt;0, DATA_ANALYSIS!E$20*P560+DATA_ANALYSIS!R$20, "")</f>
        <v/>
      </c>
      <c r="AA560" s="100" t="str">
        <f t="shared" si="190"/>
        <v/>
      </c>
      <c r="AB560" s="100" t="str">
        <f t="shared" si="191"/>
        <v/>
      </c>
      <c r="AC560" s="106" t="str">
        <f t="shared" si="192"/>
        <v/>
      </c>
    </row>
    <row r="561" spans="2:29" x14ac:dyDescent="0.2">
      <c r="B561" s="26"/>
      <c r="C561" s="101">
        <f t="shared" si="193"/>
        <v>0</v>
      </c>
      <c r="D561" s="105"/>
      <c r="E561" s="35"/>
      <c r="F561" s="32" t="str">
        <f t="shared" si="194"/>
        <v>N</v>
      </c>
      <c r="G561" s="32" t="str">
        <f t="shared" si="195"/>
        <v>N</v>
      </c>
      <c r="H561" s="32" t="str">
        <f t="shared" si="203"/>
        <v/>
      </c>
      <c r="I561" s="32" t="str">
        <f t="shared" si="183"/>
        <v/>
      </c>
      <c r="J561" s="32" t="str">
        <f t="shared" si="184"/>
        <v/>
      </c>
      <c r="K561" s="32" t="str">
        <f t="shared" si="196"/>
        <v/>
      </c>
      <c r="L561" s="32" t="str">
        <f t="shared" si="197"/>
        <v/>
      </c>
      <c r="M561" s="32" t="str">
        <f t="shared" si="185"/>
        <v/>
      </c>
      <c r="N561" s="32" t="str">
        <f t="shared" si="186"/>
        <v/>
      </c>
      <c r="O561" s="35" t="s">
        <v>51</v>
      </c>
      <c r="P561" s="32"/>
      <c r="Q561" s="32"/>
      <c r="R561" s="100" t="str">
        <f t="shared" si="198"/>
        <v/>
      </c>
      <c r="S561" s="100" t="str">
        <f t="shared" si="199"/>
        <v/>
      </c>
      <c r="T561" s="100" t="str">
        <f t="shared" si="200"/>
        <v/>
      </c>
      <c r="U561" s="100" t="str">
        <f t="shared" si="201"/>
        <v/>
      </c>
      <c r="V561" s="100" t="str">
        <f t="shared" si="187"/>
        <v/>
      </c>
      <c r="W561" s="100" t="str">
        <f t="shared" si="202"/>
        <v/>
      </c>
      <c r="X561" s="100" t="str">
        <f t="shared" si="188"/>
        <v/>
      </c>
      <c r="Y561" s="100" t="str">
        <f t="shared" si="189"/>
        <v/>
      </c>
      <c r="Z561" s="100" t="str">
        <f>IF(LEN(P561)&gt;0, DATA_ANALYSIS!E$20*P561+DATA_ANALYSIS!R$20, "")</f>
        <v/>
      </c>
      <c r="AA561" s="100" t="str">
        <f t="shared" si="190"/>
        <v/>
      </c>
      <c r="AB561" s="100" t="str">
        <f t="shared" si="191"/>
        <v/>
      </c>
      <c r="AC561" s="106" t="str">
        <f t="shared" si="192"/>
        <v/>
      </c>
    </row>
    <row r="562" spans="2:29" x14ac:dyDescent="0.2">
      <c r="B562" s="26"/>
      <c r="C562" s="101">
        <f t="shared" si="193"/>
        <v>0</v>
      </c>
      <c r="D562" s="105"/>
      <c r="E562" s="35"/>
      <c r="F562" s="32" t="str">
        <f t="shared" si="194"/>
        <v>N</v>
      </c>
      <c r="G562" s="32" t="str">
        <f t="shared" si="195"/>
        <v>N</v>
      </c>
      <c r="H562" s="32" t="str">
        <f t="shared" si="203"/>
        <v/>
      </c>
      <c r="I562" s="32" t="str">
        <f t="shared" si="183"/>
        <v/>
      </c>
      <c r="J562" s="32" t="str">
        <f t="shared" si="184"/>
        <v/>
      </c>
      <c r="K562" s="32" t="str">
        <f t="shared" si="196"/>
        <v/>
      </c>
      <c r="L562" s="32" t="str">
        <f t="shared" si="197"/>
        <v/>
      </c>
      <c r="M562" s="32" t="str">
        <f t="shared" si="185"/>
        <v/>
      </c>
      <c r="N562" s="32" t="str">
        <f t="shared" si="186"/>
        <v/>
      </c>
      <c r="O562" s="35" t="s">
        <v>51</v>
      </c>
      <c r="P562" s="32"/>
      <c r="Q562" s="32"/>
      <c r="R562" s="100" t="str">
        <f t="shared" si="198"/>
        <v/>
      </c>
      <c r="S562" s="100" t="str">
        <f t="shared" si="199"/>
        <v/>
      </c>
      <c r="T562" s="100" t="str">
        <f t="shared" si="200"/>
        <v/>
      </c>
      <c r="U562" s="100" t="str">
        <f t="shared" si="201"/>
        <v/>
      </c>
      <c r="V562" s="100" t="str">
        <f t="shared" si="187"/>
        <v/>
      </c>
      <c r="W562" s="100" t="str">
        <f t="shared" si="202"/>
        <v/>
      </c>
      <c r="X562" s="100" t="str">
        <f t="shared" si="188"/>
        <v/>
      </c>
      <c r="Y562" s="100" t="str">
        <f t="shared" si="189"/>
        <v/>
      </c>
      <c r="Z562" s="100" t="str">
        <f>IF(LEN(P562)&gt;0, DATA_ANALYSIS!E$20*P562+DATA_ANALYSIS!R$20, "")</f>
        <v/>
      </c>
      <c r="AA562" s="100" t="str">
        <f t="shared" si="190"/>
        <v/>
      </c>
      <c r="AB562" s="100" t="str">
        <f t="shared" si="191"/>
        <v/>
      </c>
      <c r="AC562" s="106" t="str">
        <f t="shared" si="192"/>
        <v/>
      </c>
    </row>
    <row r="563" spans="2:29" x14ac:dyDescent="0.2">
      <c r="B563" s="26"/>
      <c r="C563" s="101">
        <f t="shared" si="193"/>
        <v>0</v>
      </c>
      <c r="D563" s="105"/>
      <c r="E563" s="35"/>
      <c r="F563" s="32" t="str">
        <f t="shared" si="194"/>
        <v>N</v>
      </c>
      <c r="G563" s="32" t="str">
        <f t="shared" si="195"/>
        <v>N</v>
      </c>
      <c r="H563" s="32" t="str">
        <f t="shared" si="203"/>
        <v/>
      </c>
      <c r="I563" s="32" t="str">
        <f t="shared" si="183"/>
        <v/>
      </c>
      <c r="J563" s="32" t="str">
        <f t="shared" si="184"/>
        <v/>
      </c>
      <c r="K563" s="32" t="str">
        <f t="shared" si="196"/>
        <v/>
      </c>
      <c r="L563" s="32" t="str">
        <f t="shared" si="197"/>
        <v/>
      </c>
      <c r="M563" s="32" t="str">
        <f t="shared" si="185"/>
        <v/>
      </c>
      <c r="N563" s="32" t="str">
        <f t="shared" si="186"/>
        <v/>
      </c>
      <c r="O563" s="35" t="s">
        <v>51</v>
      </c>
      <c r="P563" s="32"/>
      <c r="Q563" s="32"/>
      <c r="R563" s="100" t="str">
        <f t="shared" si="198"/>
        <v/>
      </c>
      <c r="S563" s="100" t="str">
        <f t="shared" si="199"/>
        <v/>
      </c>
      <c r="T563" s="100" t="str">
        <f t="shared" si="200"/>
        <v/>
      </c>
      <c r="U563" s="100" t="str">
        <f t="shared" si="201"/>
        <v/>
      </c>
      <c r="V563" s="100" t="str">
        <f t="shared" si="187"/>
        <v/>
      </c>
      <c r="W563" s="100" t="str">
        <f t="shared" si="202"/>
        <v/>
      </c>
      <c r="X563" s="100" t="str">
        <f t="shared" si="188"/>
        <v/>
      </c>
      <c r="Y563" s="100" t="str">
        <f t="shared" si="189"/>
        <v/>
      </c>
      <c r="Z563" s="100" t="str">
        <f>IF(LEN(P563)&gt;0, DATA_ANALYSIS!E$20*P563+DATA_ANALYSIS!R$20, "")</f>
        <v/>
      </c>
      <c r="AA563" s="100" t="str">
        <f t="shared" si="190"/>
        <v/>
      </c>
      <c r="AB563" s="100" t="str">
        <f t="shared" si="191"/>
        <v/>
      </c>
      <c r="AC563" s="106" t="str">
        <f t="shared" si="192"/>
        <v/>
      </c>
    </row>
    <row r="564" spans="2:29" x14ac:dyDescent="0.2">
      <c r="B564" s="26"/>
      <c r="C564" s="101">
        <f t="shared" si="193"/>
        <v>0</v>
      </c>
      <c r="D564" s="105"/>
      <c r="E564" s="35"/>
      <c r="F564" s="32" t="str">
        <f t="shared" si="194"/>
        <v>N</v>
      </c>
      <c r="G564" s="32" t="str">
        <f t="shared" si="195"/>
        <v>N</v>
      </c>
      <c r="H564" s="32" t="str">
        <f t="shared" si="203"/>
        <v/>
      </c>
      <c r="I564" s="32" t="str">
        <f t="shared" si="183"/>
        <v/>
      </c>
      <c r="J564" s="32" t="str">
        <f t="shared" si="184"/>
        <v/>
      </c>
      <c r="K564" s="32" t="str">
        <f t="shared" si="196"/>
        <v/>
      </c>
      <c r="L564" s="32" t="str">
        <f t="shared" si="197"/>
        <v/>
      </c>
      <c r="M564" s="32" t="str">
        <f t="shared" si="185"/>
        <v/>
      </c>
      <c r="N564" s="32" t="str">
        <f t="shared" si="186"/>
        <v/>
      </c>
      <c r="O564" s="35" t="s">
        <v>51</v>
      </c>
      <c r="P564" s="32"/>
      <c r="Q564" s="32"/>
      <c r="R564" s="100" t="str">
        <f t="shared" si="198"/>
        <v/>
      </c>
      <c r="S564" s="100" t="str">
        <f t="shared" si="199"/>
        <v/>
      </c>
      <c r="T564" s="100" t="str">
        <f t="shared" si="200"/>
        <v/>
      </c>
      <c r="U564" s="100" t="str">
        <f t="shared" si="201"/>
        <v/>
      </c>
      <c r="V564" s="100" t="str">
        <f t="shared" si="187"/>
        <v/>
      </c>
      <c r="W564" s="100" t="str">
        <f t="shared" si="202"/>
        <v/>
      </c>
      <c r="X564" s="100" t="str">
        <f t="shared" si="188"/>
        <v/>
      </c>
      <c r="Y564" s="100" t="str">
        <f t="shared" si="189"/>
        <v/>
      </c>
      <c r="Z564" s="100" t="str">
        <f>IF(LEN(P564)&gt;0, DATA_ANALYSIS!E$20*P564+DATA_ANALYSIS!R$20, "")</f>
        <v/>
      </c>
      <c r="AA564" s="100" t="str">
        <f t="shared" si="190"/>
        <v/>
      </c>
      <c r="AB564" s="100" t="str">
        <f t="shared" si="191"/>
        <v/>
      </c>
      <c r="AC564" s="106" t="str">
        <f t="shared" si="192"/>
        <v/>
      </c>
    </row>
    <row r="565" spans="2:29" x14ac:dyDescent="0.2">
      <c r="B565" s="26"/>
      <c r="C565" s="101">
        <f t="shared" si="193"/>
        <v>0</v>
      </c>
      <c r="D565" s="105"/>
      <c r="E565" s="35"/>
      <c r="F565" s="32" t="str">
        <f t="shared" si="194"/>
        <v>N</v>
      </c>
      <c r="G565" s="32" t="str">
        <f t="shared" si="195"/>
        <v>N</v>
      </c>
      <c r="H565" s="32" t="str">
        <f t="shared" si="203"/>
        <v/>
      </c>
      <c r="I565" s="32" t="str">
        <f t="shared" si="183"/>
        <v/>
      </c>
      <c r="J565" s="32" t="str">
        <f t="shared" si="184"/>
        <v/>
      </c>
      <c r="K565" s="32" t="str">
        <f t="shared" si="196"/>
        <v/>
      </c>
      <c r="L565" s="32" t="str">
        <f t="shared" si="197"/>
        <v/>
      </c>
      <c r="M565" s="32" t="str">
        <f t="shared" si="185"/>
        <v/>
      </c>
      <c r="N565" s="32" t="str">
        <f t="shared" si="186"/>
        <v/>
      </c>
      <c r="O565" s="35" t="s">
        <v>51</v>
      </c>
      <c r="P565" s="32"/>
      <c r="Q565" s="32"/>
      <c r="R565" s="100" t="str">
        <f t="shared" si="198"/>
        <v/>
      </c>
      <c r="S565" s="100" t="str">
        <f t="shared" si="199"/>
        <v/>
      </c>
      <c r="T565" s="100" t="str">
        <f t="shared" si="200"/>
        <v/>
      </c>
      <c r="U565" s="100" t="str">
        <f t="shared" si="201"/>
        <v/>
      </c>
      <c r="V565" s="100" t="str">
        <f t="shared" si="187"/>
        <v/>
      </c>
      <c r="W565" s="100" t="str">
        <f t="shared" si="202"/>
        <v/>
      </c>
      <c r="X565" s="100" t="str">
        <f t="shared" si="188"/>
        <v/>
      </c>
      <c r="Y565" s="100" t="str">
        <f t="shared" si="189"/>
        <v/>
      </c>
      <c r="Z565" s="100" t="str">
        <f>IF(LEN(P565)&gt;0, DATA_ANALYSIS!E$20*P565+DATA_ANALYSIS!R$20, "")</f>
        <v/>
      </c>
      <c r="AA565" s="100" t="str">
        <f t="shared" si="190"/>
        <v/>
      </c>
      <c r="AB565" s="100" t="str">
        <f t="shared" si="191"/>
        <v/>
      </c>
      <c r="AC565" s="106" t="str">
        <f t="shared" si="192"/>
        <v/>
      </c>
    </row>
    <row r="566" spans="2:29" x14ac:dyDescent="0.2">
      <c r="B566" s="26"/>
      <c r="C566" s="101">
        <f t="shared" si="193"/>
        <v>0</v>
      </c>
      <c r="D566" s="105"/>
      <c r="E566" s="35"/>
      <c r="F566" s="32" t="str">
        <f t="shared" si="194"/>
        <v>N</v>
      </c>
      <c r="G566" s="32" t="str">
        <f t="shared" si="195"/>
        <v>N</v>
      </c>
      <c r="H566" s="32" t="str">
        <f t="shared" si="203"/>
        <v/>
      </c>
      <c r="I566" s="32" t="str">
        <f t="shared" si="183"/>
        <v/>
      </c>
      <c r="J566" s="32" t="str">
        <f t="shared" si="184"/>
        <v/>
      </c>
      <c r="K566" s="32" t="str">
        <f t="shared" si="196"/>
        <v/>
      </c>
      <c r="L566" s="32" t="str">
        <f t="shared" si="197"/>
        <v/>
      </c>
      <c r="M566" s="32" t="str">
        <f t="shared" si="185"/>
        <v/>
      </c>
      <c r="N566" s="32" t="str">
        <f t="shared" si="186"/>
        <v/>
      </c>
      <c r="O566" s="35" t="s">
        <v>51</v>
      </c>
      <c r="P566" s="32"/>
      <c r="Q566" s="32"/>
      <c r="R566" s="100" t="str">
        <f t="shared" si="198"/>
        <v/>
      </c>
      <c r="S566" s="100" t="str">
        <f t="shared" si="199"/>
        <v/>
      </c>
      <c r="T566" s="100" t="str">
        <f t="shared" si="200"/>
        <v/>
      </c>
      <c r="U566" s="100" t="str">
        <f t="shared" si="201"/>
        <v/>
      </c>
      <c r="V566" s="100" t="str">
        <f t="shared" si="187"/>
        <v/>
      </c>
      <c r="W566" s="100" t="str">
        <f t="shared" si="202"/>
        <v/>
      </c>
      <c r="X566" s="100" t="str">
        <f t="shared" si="188"/>
        <v/>
      </c>
      <c r="Y566" s="100" t="str">
        <f t="shared" si="189"/>
        <v/>
      </c>
      <c r="Z566" s="100" t="str">
        <f>IF(LEN(P566)&gt;0, DATA_ANALYSIS!E$20*P566+DATA_ANALYSIS!R$20, "")</f>
        <v/>
      </c>
      <c r="AA566" s="100" t="str">
        <f t="shared" si="190"/>
        <v/>
      </c>
      <c r="AB566" s="100" t="str">
        <f t="shared" si="191"/>
        <v/>
      </c>
      <c r="AC566" s="106" t="str">
        <f t="shared" si="192"/>
        <v/>
      </c>
    </row>
    <row r="567" spans="2:29" x14ac:dyDescent="0.2">
      <c r="B567" s="26"/>
      <c r="C567" s="101">
        <f t="shared" si="193"/>
        <v>0</v>
      </c>
      <c r="D567" s="105"/>
      <c r="E567" s="35"/>
      <c r="F567" s="32" t="str">
        <f t="shared" si="194"/>
        <v>N</v>
      </c>
      <c r="G567" s="32" t="str">
        <f t="shared" si="195"/>
        <v>N</v>
      </c>
      <c r="H567" s="32" t="str">
        <f t="shared" si="203"/>
        <v/>
      </c>
      <c r="I567" s="32" t="str">
        <f t="shared" si="183"/>
        <v/>
      </c>
      <c r="J567" s="32" t="str">
        <f t="shared" si="184"/>
        <v/>
      </c>
      <c r="K567" s="32" t="str">
        <f t="shared" si="196"/>
        <v/>
      </c>
      <c r="L567" s="32" t="str">
        <f t="shared" si="197"/>
        <v/>
      </c>
      <c r="M567" s="32" t="str">
        <f t="shared" si="185"/>
        <v/>
      </c>
      <c r="N567" s="32" t="str">
        <f t="shared" si="186"/>
        <v/>
      </c>
      <c r="O567" s="35" t="s">
        <v>51</v>
      </c>
      <c r="P567" s="32"/>
      <c r="Q567" s="32"/>
      <c r="R567" s="100" t="str">
        <f t="shared" si="198"/>
        <v/>
      </c>
      <c r="S567" s="100" t="str">
        <f t="shared" si="199"/>
        <v/>
      </c>
      <c r="T567" s="100" t="str">
        <f t="shared" si="200"/>
        <v/>
      </c>
      <c r="U567" s="100" t="str">
        <f t="shared" si="201"/>
        <v/>
      </c>
      <c r="V567" s="100" t="str">
        <f t="shared" si="187"/>
        <v/>
      </c>
      <c r="W567" s="100" t="str">
        <f t="shared" si="202"/>
        <v/>
      </c>
      <c r="X567" s="100" t="str">
        <f t="shared" si="188"/>
        <v/>
      </c>
      <c r="Y567" s="100" t="str">
        <f t="shared" si="189"/>
        <v/>
      </c>
      <c r="Z567" s="100" t="str">
        <f>IF(LEN(P567)&gt;0, DATA_ANALYSIS!E$20*P567+DATA_ANALYSIS!R$20, "")</f>
        <v/>
      </c>
      <c r="AA567" s="100" t="str">
        <f t="shared" si="190"/>
        <v/>
      </c>
      <c r="AB567" s="100" t="str">
        <f t="shared" si="191"/>
        <v/>
      </c>
      <c r="AC567" s="106" t="str">
        <f t="shared" si="192"/>
        <v/>
      </c>
    </row>
    <row r="568" spans="2:29" x14ac:dyDescent="0.2">
      <c r="B568" s="26"/>
      <c r="C568" s="101">
        <f t="shared" si="193"/>
        <v>0</v>
      </c>
      <c r="D568" s="105"/>
      <c r="E568" s="35"/>
      <c r="F568" s="32" t="str">
        <f t="shared" si="194"/>
        <v>N</v>
      </c>
      <c r="G568" s="32" t="str">
        <f t="shared" si="195"/>
        <v>N</v>
      </c>
      <c r="H568" s="32" t="str">
        <f t="shared" si="203"/>
        <v/>
      </c>
      <c r="I568" s="32" t="str">
        <f t="shared" si="183"/>
        <v/>
      </c>
      <c r="J568" s="32" t="str">
        <f t="shared" si="184"/>
        <v/>
      </c>
      <c r="K568" s="32" t="str">
        <f t="shared" si="196"/>
        <v/>
      </c>
      <c r="L568" s="32" t="str">
        <f t="shared" si="197"/>
        <v/>
      </c>
      <c r="M568" s="32" t="str">
        <f t="shared" si="185"/>
        <v/>
      </c>
      <c r="N568" s="32" t="str">
        <f t="shared" si="186"/>
        <v/>
      </c>
      <c r="O568" s="35" t="s">
        <v>51</v>
      </c>
      <c r="P568" s="32"/>
      <c r="Q568" s="32"/>
      <c r="R568" s="100" t="str">
        <f t="shared" si="198"/>
        <v/>
      </c>
      <c r="S568" s="100" t="str">
        <f t="shared" si="199"/>
        <v/>
      </c>
      <c r="T568" s="100" t="str">
        <f t="shared" si="200"/>
        <v/>
      </c>
      <c r="U568" s="100" t="str">
        <f t="shared" si="201"/>
        <v/>
      </c>
      <c r="V568" s="100" t="str">
        <f t="shared" si="187"/>
        <v/>
      </c>
      <c r="W568" s="100" t="str">
        <f t="shared" si="202"/>
        <v/>
      </c>
      <c r="X568" s="100" t="str">
        <f t="shared" si="188"/>
        <v/>
      </c>
      <c r="Y568" s="100" t="str">
        <f t="shared" si="189"/>
        <v/>
      </c>
      <c r="Z568" s="100" t="str">
        <f>IF(LEN(P568)&gt;0, DATA_ANALYSIS!E$20*P568+DATA_ANALYSIS!R$20, "")</f>
        <v/>
      </c>
      <c r="AA568" s="100" t="str">
        <f t="shared" si="190"/>
        <v/>
      </c>
      <c r="AB568" s="100" t="str">
        <f t="shared" si="191"/>
        <v/>
      </c>
      <c r="AC568" s="106" t="str">
        <f t="shared" si="192"/>
        <v/>
      </c>
    </row>
    <row r="569" spans="2:29" x14ac:dyDescent="0.2">
      <c r="B569" s="26"/>
      <c r="C569" s="101">
        <f t="shared" si="193"/>
        <v>0</v>
      </c>
      <c r="D569" s="105"/>
      <c r="E569" s="35"/>
      <c r="F569" s="32" t="str">
        <f t="shared" si="194"/>
        <v>N</v>
      </c>
      <c r="G569" s="32" t="str">
        <f t="shared" si="195"/>
        <v>N</v>
      </c>
      <c r="H569" s="32" t="str">
        <f t="shared" si="203"/>
        <v/>
      </c>
      <c r="I569" s="32" t="str">
        <f t="shared" si="183"/>
        <v/>
      </c>
      <c r="J569" s="32" t="str">
        <f t="shared" si="184"/>
        <v/>
      </c>
      <c r="K569" s="32" t="str">
        <f t="shared" si="196"/>
        <v/>
      </c>
      <c r="L569" s="32" t="str">
        <f t="shared" si="197"/>
        <v/>
      </c>
      <c r="M569" s="32" t="str">
        <f t="shared" si="185"/>
        <v/>
      </c>
      <c r="N569" s="32" t="str">
        <f t="shared" si="186"/>
        <v/>
      </c>
      <c r="O569" s="35" t="s">
        <v>51</v>
      </c>
      <c r="P569" s="32"/>
      <c r="Q569" s="32"/>
      <c r="R569" s="100" t="str">
        <f t="shared" si="198"/>
        <v/>
      </c>
      <c r="S569" s="100" t="str">
        <f t="shared" si="199"/>
        <v/>
      </c>
      <c r="T569" s="100" t="str">
        <f t="shared" si="200"/>
        <v/>
      </c>
      <c r="U569" s="100" t="str">
        <f t="shared" si="201"/>
        <v/>
      </c>
      <c r="V569" s="100" t="str">
        <f t="shared" si="187"/>
        <v/>
      </c>
      <c r="W569" s="100" t="str">
        <f t="shared" si="202"/>
        <v/>
      </c>
      <c r="X569" s="100" t="str">
        <f t="shared" si="188"/>
        <v/>
      </c>
      <c r="Y569" s="100" t="str">
        <f t="shared" si="189"/>
        <v/>
      </c>
      <c r="Z569" s="100" t="str">
        <f>IF(LEN(P569)&gt;0, DATA_ANALYSIS!E$20*P569+DATA_ANALYSIS!R$20, "")</f>
        <v/>
      </c>
      <c r="AA569" s="100" t="str">
        <f t="shared" si="190"/>
        <v/>
      </c>
      <c r="AB569" s="100" t="str">
        <f t="shared" si="191"/>
        <v/>
      </c>
      <c r="AC569" s="106" t="str">
        <f t="shared" si="192"/>
        <v/>
      </c>
    </row>
    <row r="570" spans="2:29" x14ac:dyDescent="0.2">
      <c r="B570" s="26"/>
      <c r="C570" s="101">
        <f t="shared" si="193"/>
        <v>0</v>
      </c>
      <c r="D570" s="105"/>
      <c r="E570" s="35"/>
      <c r="F570" s="32" t="str">
        <f t="shared" si="194"/>
        <v>N</v>
      </c>
      <c r="G570" s="32" t="str">
        <f t="shared" si="195"/>
        <v>N</v>
      </c>
      <c r="H570" s="32" t="str">
        <f t="shared" si="203"/>
        <v/>
      </c>
      <c r="I570" s="32" t="str">
        <f t="shared" si="183"/>
        <v/>
      </c>
      <c r="J570" s="32" t="str">
        <f t="shared" si="184"/>
        <v/>
      </c>
      <c r="K570" s="32" t="str">
        <f t="shared" si="196"/>
        <v/>
      </c>
      <c r="L570" s="32" t="str">
        <f t="shared" si="197"/>
        <v/>
      </c>
      <c r="M570" s="32" t="str">
        <f t="shared" si="185"/>
        <v/>
      </c>
      <c r="N570" s="32" t="str">
        <f t="shared" si="186"/>
        <v/>
      </c>
      <c r="O570" s="35" t="s">
        <v>51</v>
      </c>
      <c r="P570" s="32"/>
      <c r="Q570" s="32"/>
      <c r="R570" s="100" t="str">
        <f t="shared" si="198"/>
        <v/>
      </c>
      <c r="S570" s="100" t="str">
        <f t="shared" si="199"/>
        <v/>
      </c>
      <c r="T570" s="100" t="str">
        <f t="shared" si="200"/>
        <v/>
      </c>
      <c r="U570" s="100" t="str">
        <f t="shared" si="201"/>
        <v/>
      </c>
      <c r="V570" s="100" t="str">
        <f t="shared" si="187"/>
        <v/>
      </c>
      <c r="W570" s="100" t="str">
        <f t="shared" si="202"/>
        <v/>
      </c>
      <c r="X570" s="100" t="str">
        <f t="shared" si="188"/>
        <v/>
      </c>
      <c r="Y570" s="100" t="str">
        <f t="shared" si="189"/>
        <v/>
      </c>
      <c r="Z570" s="100" t="str">
        <f>IF(LEN(P570)&gt;0, DATA_ANALYSIS!E$20*P570+DATA_ANALYSIS!R$20, "")</f>
        <v/>
      </c>
      <c r="AA570" s="100" t="str">
        <f t="shared" si="190"/>
        <v/>
      </c>
      <c r="AB570" s="100" t="str">
        <f t="shared" si="191"/>
        <v/>
      </c>
      <c r="AC570" s="106" t="str">
        <f t="shared" si="192"/>
        <v/>
      </c>
    </row>
    <row r="571" spans="2:29" x14ac:dyDescent="0.2">
      <c r="B571" s="26"/>
      <c r="C571" s="101">
        <f t="shared" si="193"/>
        <v>0</v>
      </c>
      <c r="D571" s="105"/>
      <c r="E571" s="35"/>
      <c r="F571" s="32" t="str">
        <f t="shared" si="194"/>
        <v>N</v>
      </c>
      <c r="G571" s="32" t="str">
        <f t="shared" si="195"/>
        <v>N</v>
      </c>
      <c r="H571" s="32" t="str">
        <f t="shared" si="203"/>
        <v/>
      </c>
      <c r="I571" s="32" t="str">
        <f t="shared" si="183"/>
        <v/>
      </c>
      <c r="J571" s="32" t="str">
        <f t="shared" si="184"/>
        <v/>
      </c>
      <c r="K571" s="32" t="str">
        <f t="shared" si="196"/>
        <v/>
      </c>
      <c r="L571" s="32" t="str">
        <f t="shared" si="197"/>
        <v/>
      </c>
      <c r="M571" s="32" t="str">
        <f t="shared" si="185"/>
        <v/>
      </c>
      <c r="N571" s="32" t="str">
        <f t="shared" si="186"/>
        <v/>
      </c>
      <c r="O571" s="35" t="s">
        <v>51</v>
      </c>
      <c r="P571" s="32"/>
      <c r="Q571" s="32"/>
      <c r="R571" s="100" t="str">
        <f t="shared" si="198"/>
        <v/>
      </c>
      <c r="S571" s="100" t="str">
        <f t="shared" si="199"/>
        <v/>
      </c>
      <c r="T571" s="100" t="str">
        <f t="shared" si="200"/>
        <v/>
      </c>
      <c r="U571" s="100" t="str">
        <f t="shared" si="201"/>
        <v/>
      </c>
      <c r="V571" s="100" t="str">
        <f t="shared" si="187"/>
        <v/>
      </c>
      <c r="W571" s="100" t="str">
        <f t="shared" si="202"/>
        <v/>
      </c>
      <c r="X571" s="100" t="str">
        <f t="shared" si="188"/>
        <v/>
      </c>
      <c r="Y571" s="100" t="str">
        <f t="shared" si="189"/>
        <v/>
      </c>
      <c r="Z571" s="100" t="str">
        <f>IF(LEN(P571)&gt;0, DATA_ANALYSIS!E$20*P571+DATA_ANALYSIS!R$20, "")</f>
        <v/>
      </c>
      <c r="AA571" s="100" t="str">
        <f t="shared" si="190"/>
        <v/>
      </c>
      <c r="AB571" s="100" t="str">
        <f t="shared" si="191"/>
        <v/>
      </c>
      <c r="AC571" s="106" t="str">
        <f t="shared" si="192"/>
        <v/>
      </c>
    </row>
    <row r="572" spans="2:29" x14ac:dyDescent="0.2">
      <c r="B572" s="26"/>
      <c r="C572" s="101">
        <f t="shared" si="193"/>
        <v>0</v>
      </c>
      <c r="D572" s="105"/>
      <c r="E572" s="35"/>
      <c r="F572" s="32" t="str">
        <f t="shared" si="194"/>
        <v>N</v>
      </c>
      <c r="G572" s="32" t="str">
        <f t="shared" si="195"/>
        <v>N</v>
      </c>
      <c r="H572" s="32" t="str">
        <f t="shared" si="203"/>
        <v/>
      </c>
      <c r="I572" s="32" t="str">
        <f t="shared" si="183"/>
        <v/>
      </c>
      <c r="J572" s="32" t="str">
        <f t="shared" si="184"/>
        <v/>
      </c>
      <c r="K572" s="32" t="str">
        <f t="shared" si="196"/>
        <v/>
      </c>
      <c r="L572" s="32" t="str">
        <f t="shared" si="197"/>
        <v/>
      </c>
      <c r="M572" s="32" t="str">
        <f t="shared" si="185"/>
        <v/>
      </c>
      <c r="N572" s="32" t="str">
        <f t="shared" si="186"/>
        <v/>
      </c>
      <c r="O572" s="35" t="s">
        <v>51</v>
      </c>
      <c r="P572" s="32"/>
      <c r="Q572" s="32"/>
      <c r="R572" s="100" t="str">
        <f t="shared" si="198"/>
        <v/>
      </c>
      <c r="S572" s="100" t="str">
        <f t="shared" si="199"/>
        <v/>
      </c>
      <c r="T572" s="100" t="str">
        <f t="shared" si="200"/>
        <v/>
      </c>
      <c r="U572" s="100" t="str">
        <f t="shared" si="201"/>
        <v/>
      </c>
      <c r="V572" s="100" t="str">
        <f t="shared" si="187"/>
        <v/>
      </c>
      <c r="W572" s="100" t="str">
        <f t="shared" si="202"/>
        <v/>
      </c>
      <c r="X572" s="100" t="str">
        <f t="shared" si="188"/>
        <v/>
      </c>
      <c r="Y572" s="100" t="str">
        <f t="shared" si="189"/>
        <v/>
      </c>
      <c r="Z572" s="100" t="str">
        <f>IF(LEN(P572)&gt;0, DATA_ANALYSIS!E$20*P572+DATA_ANALYSIS!R$20, "")</f>
        <v/>
      </c>
      <c r="AA572" s="100" t="str">
        <f t="shared" si="190"/>
        <v/>
      </c>
      <c r="AB572" s="100" t="str">
        <f t="shared" si="191"/>
        <v/>
      </c>
      <c r="AC572" s="106" t="str">
        <f t="shared" si="192"/>
        <v/>
      </c>
    </row>
    <row r="573" spans="2:29" x14ac:dyDescent="0.2">
      <c r="B573" s="26"/>
      <c r="C573" s="101">
        <f t="shared" si="193"/>
        <v>0</v>
      </c>
      <c r="D573" s="105"/>
      <c r="E573" s="35"/>
      <c r="F573" s="32" t="str">
        <f t="shared" si="194"/>
        <v>N</v>
      </c>
      <c r="G573" s="32" t="str">
        <f t="shared" si="195"/>
        <v>N</v>
      </c>
      <c r="H573" s="32" t="str">
        <f t="shared" si="203"/>
        <v/>
      </c>
      <c r="I573" s="32" t="str">
        <f t="shared" si="183"/>
        <v/>
      </c>
      <c r="J573" s="32" t="str">
        <f t="shared" si="184"/>
        <v/>
      </c>
      <c r="K573" s="32" t="str">
        <f t="shared" si="196"/>
        <v/>
      </c>
      <c r="L573" s="32" t="str">
        <f t="shared" si="197"/>
        <v/>
      </c>
      <c r="M573" s="32" t="str">
        <f t="shared" si="185"/>
        <v/>
      </c>
      <c r="N573" s="32" t="str">
        <f t="shared" si="186"/>
        <v/>
      </c>
      <c r="O573" s="35" t="s">
        <v>51</v>
      </c>
      <c r="P573" s="32"/>
      <c r="Q573" s="32"/>
      <c r="R573" s="100" t="str">
        <f t="shared" si="198"/>
        <v/>
      </c>
      <c r="S573" s="100" t="str">
        <f t="shared" si="199"/>
        <v/>
      </c>
      <c r="T573" s="100" t="str">
        <f t="shared" si="200"/>
        <v/>
      </c>
      <c r="U573" s="100" t="str">
        <f t="shared" si="201"/>
        <v/>
      </c>
      <c r="V573" s="100" t="str">
        <f t="shared" si="187"/>
        <v/>
      </c>
      <c r="W573" s="100" t="str">
        <f t="shared" si="202"/>
        <v/>
      </c>
      <c r="X573" s="100" t="str">
        <f t="shared" si="188"/>
        <v/>
      </c>
      <c r="Y573" s="100" t="str">
        <f t="shared" si="189"/>
        <v/>
      </c>
      <c r="Z573" s="100" t="str">
        <f>IF(LEN(P573)&gt;0, DATA_ANALYSIS!E$20*P573+DATA_ANALYSIS!R$20, "")</f>
        <v/>
      </c>
      <c r="AA573" s="100" t="str">
        <f t="shared" si="190"/>
        <v/>
      </c>
      <c r="AB573" s="100" t="str">
        <f t="shared" si="191"/>
        <v/>
      </c>
      <c r="AC573" s="106" t="str">
        <f t="shared" si="192"/>
        <v/>
      </c>
    </row>
    <row r="574" spans="2:29" x14ac:dyDescent="0.2">
      <c r="B574" s="26"/>
      <c r="C574" s="101">
        <f t="shared" si="193"/>
        <v>0</v>
      </c>
      <c r="D574" s="105"/>
      <c r="E574" s="35"/>
      <c r="F574" s="32" t="str">
        <f t="shared" si="194"/>
        <v>N</v>
      </c>
      <c r="G574" s="32" t="str">
        <f t="shared" si="195"/>
        <v>N</v>
      </c>
      <c r="H574" s="32" t="str">
        <f t="shared" si="203"/>
        <v/>
      </c>
      <c r="I574" s="32" t="str">
        <f t="shared" si="183"/>
        <v/>
      </c>
      <c r="J574" s="32" t="str">
        <f t="shared" si="184"/>
        <v/>
      </c>
      <c r="K574" s="32" t="str">
        <f t="shared" si="196"/>
        <v/>
      </c>
      <c r="L574" s="32" t="str">
        <f t="shared" si="197"/>
        <v/>
      </c>
      <c r="M574" s="32" t="str">
        <f t="shared" si="185"/>
        <v/>
      </c>
      <c r="N574" s="32" t="str">
        <f t="shared" si="186"/>
        <v/>
      </c>
      <c r="O574" s="35" t="s">
        <v>51</v>
      </c>
      <c r="P574" s="32"/>
      <c r="Q574" s="32"/>
      <c r="R574" s="100" t="str">
        <f t="shared" si="198"/>
        <v/>
      </c>
      <c r="S574" s="100" t="str">
        <f t="shared" si="199"/>
        <v/>
      </c>
      <c r="T574" s="100" t="str">
        <f t="shared" si="200"/>
        <v/>
      </c>
      <c r="U574" s="100" t="str">
        <f t="shared" si="201"/>
        <v/>
      </c>
      <c r="V574" s="100" t="str">
        <f t="shared" si="187"/>
        <v/>
      </c>
      <c r="W574" s="100" t="str">
        <f t="shared" si="202"/>
        <v/>
      </c>
      <c r="X574" s="100" t="str">
        <f t="shared" si="188"/>
        <v/>
      </c>
      <c r="Y574" s="100" t="str">
        <f t="shared" si="189"/>
        <v/>
      </c>
      <c r="Z574" s="100" t="str">
        <f>IF(LEN(P574)&gt;0, DATA_ANALYSIS!E$20*P574+DATA_ANALYSIS!R$20, "")</f>
        <v/>
      </c>
      <c r="AA574" s="100" t="str">
        <f t="shared" si="190"/>
        <v/>
      </c>
      <c r="AB574" s="100" t="str">
        <f t="shared" si="191"/>
        <v/>
      </c>
      <c r="AC574" s="106" t="str">
        <f t="shared" si="192"/>
        <v/>
      </c>
    </row>
    <row r="575" spans="2:29" x14ac:dyDescent="0.2">
      <c r="B575" s="26"/>
      <c r="C575" s="101">
        <f t="shared" si="193"/>
        <v>0</v>
      </c>
      <c r="D575" s="105"/>
      <c r="E575" s="35"/>
      <c r="F575" s="32" t="str">
        <f t="shared" si="194"/>
        <v>N</v>
      </c>
      <c r="G575" s="32" t="str">
        <f t="shared" si="195"/>
        <v>N</v>
      </c>
      <c r="H575" s="32" t="str">
        <f t="shared" si="203"/>
        <v/>
      </c>
      <c r="I575" s="32" t="str">
        <f t="shared" si="183"/>
        <v/>
      </c>
      <c r="J575" s="32" t="str">
        <f t="shared" si="184"/>
        <v/>
      </c>
      <c r="K575" s="32" t="str">
        <f t="shared" si="196"/>
        <v/>
      </c>
      <c r="L575" s="32" t="str">
        <f t="shared" si="197"/>
        <v/>
      </c>
      <c r="M575" s="32" t="str">
        <f t="shared" si="185"/>
        <v/>
      </c>
      <c r="N575" s="32" t="str">
        <f t="shared" si="186"/>
        <v/>
      </c>
      <c r="O575" s="35" t="s">
        <v>51</v>
      </c>
      <c r="P575" s="32"/>
      <c r="Q575" s="32"/>
      <c r="R575" s="100" t="str">
        <f t="shared" si="198"/>
        <v/>
      </c>
      <c r="S575" s="100" t="str">
        <f t="shared" si="199"/>
        <v/>
      </c>
      <c r="T575" s="100" t="str">
        <f t="shared" si="200"/>
        <v/>
      </c>
      <c r="U575" s="100" t="str">
        <f t="shared" si="201"/>
        <v/>
      </c>
      <c r="V575" s="100" t="str">
        <f t="shared" si="187"/>
        <v/>
      </c>
      <c r="W575" s="100" t="str">
        <f t="shared" si="202"/>
        <v/>
      </c>
      <c r="X575" s="100" t="str">
        <f t="shared" si="188"/>
        <v/>
      </c>
      <c r="Y575" s="100" t="str">
        <f t="shared" si="189"/>
        <v/>
      </c>
      <c r="Z575" s="100" t="str">
        <f>IF(LEN(P575)&gt;0, DATA_ANALYSIS!E$20*P575+DATA_ANALYSIS!R$20, "")</f>
        <v/>
      </c>
      <c r="AA575" s="100" t="str">
        <f t="shared" si="190"/>
        <v/>
      </c>
      <c r="AB575" s="100" t="str">
        <f t="shared" si="191"/>
        <v/>
      </c>
      <c r="AC575" s="106" t="str">
        <f t="shared" si="192"/>
        <v/>
      </c>
    </row>
    <row r="576" spans="2:29" x14ac:dyDescent="0.2">
      <c r="B576" s="26"/>
      <c r="C576" s="101">
        <f t="shared" si="193"/>
        <v>0</v>
      </c>
      <c r="D576" s="105"/>
      <c r="E576" s="35"/>
      <c r="F576" s="32" t="str">
        <f t="shared" si="194"/>
        <v>N</v>
      </c>
      <c r="G576" s="32" t="str">
        <f t="shared" si="195"/>
        <v>N</v>
      </c>
      <c r="H576" s="32" t="str">
        <f t="shared" si="203"/>
        <v/>
      </c>
      <c r="I576" s="32" t="str">
        <f t="shared" si="183"/>
        <v/>
      </c>
      <c r="J576" s="32" t="str">
        <f t="shared" si="184"/>
        <v/>
      </c>
      <c r="K576" s="32" t="str">
        <f t="shared" si="196"/>
        <v/>
      </c>
      <c r="L576" s="32" t="str">
        <f t="shared" si="197"/>
        <v/>
      </c>
      <c r="M576" s="32" t="str">
        <f t="shared" si="185"/>
        <v/>
      </c>
      <c r="N576" s="32" t="str">
        <f t="shared" si="186"/>
        <v/>
      </c>
      <c r="O576" s="35" t="s">
        <v>51</v>
      </c>
      <c r="P576" s="32"/>
      <c r="Q576" s="32"/>
      <c r="R576" s="100" t="str">
        <f t="shared" si="198"/>
        <v/>
      </c>
      <c r="S576" s="100" t="str">
        <f t="shared" si="199"/>
        <v/>
      </c>
      <c r="T576" s="100" t="str">
        <f t="shared" si="200"/>
        <v/>
      </c>
      <c r="U576" s="100" t="str">
        <f t="shared" si="201"/>
        <v/>
      </c>
      <c r="V576" s="100" t="str">
        <f t="shared" si="187"/>
        <v/>
      </c>
      <c r="W576" s="100" t="str">
        <f t="shared" si="202"/>
        <v/>
      </c>
      <c r="X576" s="100" t="str">
        <f t="shared" si="188"/>
        <v/>
      </c>
      <c r="Y576" s="100" t="str">
        <f t="shared" si="189"/>
        <v/>
      </c>
      <c r="Z576" s="100" t="str">
        <f>IF(LEN(P576)&gt;0, DATA_ANALYSIS!E$20*P576+DATA_ANALYSIS!R$20, "")</f>
        <v/>
      </c>
      <c r="AA576" s="100" t="str">
        <f t="shared" si="190"/>
        <v/>
      </c>
      <c r="AB576" s="100" t="str">
        <f t="shared" si="191"/>
        <v/>
      </c>
      <c r="AC576" s="106" t="str">
        <f t="shared" si="192"/>
        <v/>
      </c>
    </row>
    <row r="577" spans="2:29" x14ac:dyDescent="0.2">
      <c r="B577" s="26"/>
      <c r="C577" s="101">
        <f t="shared" si="193"/>
        <v>0</v>
      </c>
      <c r="D577" s="105"/>
      <c r="E577" s="35"/>
      <c r="F577" s="32" t="str">
        <f t="shared" si="194"/>
        <v>N</v>
      </c>
      <c r="G577" s="32" t="str">
        <f t="shared" si="195"/>
        <v>N</v>
      </c>
      <c r="H577" s="32" t="str">
        <f t="shared" si="203"/>
        <v/>
      </c>
      <c r="I577" s="32" t="str">
        <f t="shared" si="183"/>
        <v/>
      </c>
      <c r="J577" s="32" t="str">
        <f t="shared" si="184"/>
        <v/>
      </c>
      <c r="K577" s="32" t="str">
        <f t="shared" si="196"/>
        <v/>
      </c>
      <c r="L577" s="32" t="str">
        <f t="shared" si="197"/>
        <v/>
      </c>
      <c r="M577" s="32" t="str">
        <f t="shared" si="185"/>
        <v/>
      </c>
      <c r="N577" s="32" t="str">
        <f t="shared" si="186"/>
        <v/>
      </c>
      <c r="O577" s="35" t="s">
        <v>51</v>
      </c>
      <c r="P577" s="32"/>
      <c r="Q577" s="32"/>
      <c r="R577" s="100" t="str">
        <f t="shared" si="198"/>
        <v/>
      </c>
      <c r="S577" s="100" t="str">
        <f t="shared" si="199"/>
        <v/>
      </c>
      <c r="T577" s="100" t="str">
        <f t="shared" si="200"/>
        <v/>
      </c>
      <c r="U577" s="100" t="str">
        <f t="shared" si="201"/>
        <v/>
      </c>
      <c r="V577" s="100" t="str">
        <f t="shared" si="187"/>
        <v/>
      </c>
      <c r="W577" s="100" t="str">
        <f t="shared" si="202"/>
        <v/>
      </c>
      <c r="X577" s="100" t="str">
        <f t="shared" si="188"/>
        <v/>
      </c>
      <c r="Y577" s="100" t="str">
        <f t="shared" si="189"/>
        <v/>
      </c>
      <c r="Z577" s="100" t="str">
        <f>IF(LEN(P577)&gt;0, DATA_ANALYSIS!E$20*P577+DATA_ANALYSIS!R$20, "")</f>
        <v/>
      </c>
      <c r="AA577" s="100" t="str">
        <f t="shared" si="190"/>
        <v/>
      </c>
      <c r="AB577" s="100" t="str">
        <f t="shared" si="191"/>
        <v/>
      </c>
      <c r="AC577" s="106" t="str">
        <f t="shared" si="192"/>
        <v/>
      </c>
    </row>
    <row r="578" spans="2:29" x14ac:dyDescent="0.2">
      <c r="B578" s="26"/>
      <c r="C578" s="101">
        <f t="shared" si="193"/>
        <v>0</v>
      </c>
      <c r="D578" s="105"/>
      <c r="E578" s="35"/>
      <c r="F578" s="32" t="str">
        <f t="shared" si="194"/>
        <v>N</v>
      </c>
      <c r="G578" s="32" t="str">
        <f t="shared" si="195"/>
        <v>N</v>
      </c>
      <c r="H578" s="32" t="str">
        <f t="shared" si="203"/>
        <v/>
      </c>
      <c r="I578" s="32" t="str">
        <f t="shared" si="183"/>
        <v/>
      </c>
      <c r="J578" s="32" t="str">
        <f t="shared" si="184"/>
        <v/>
      </c>
      <c r="K578" s="32" t="str">
        <f t="shared" si="196"/>
        <v/>
      </c>
      <c r="L578" s="32" t="str">
        <f t="shared" si="197"/>
        <v/>
      </c>
      <c r="M578" s="32" t="str">
        <f t="shared" si="185"/>
        <v/>
      </c>
      <c r="N578" s="32" t="str">
        <f t="shared" si="186"/>
        <v/>
      </c>
      <c r="O578" s="35" t="s">
        <v>51</v>
      </c>
      <c r="P578" s="32"/>
      <c r="Q578" s="32"/>
      <c r="R578" s="100" t="str">
        <f t="shared" si="198"/>
        <v/>
      </c>
      <c r="S578" s="100" t="str">
        <f t="shared" si="199"/>
        <v/>
      </c>
      <c r="T578" s="100" t="str">
        <f t="shared" si="200"/>
        <v/>
      </c>
      <c r="U578" s="100" t="str">
        <f t="shared" si="201"/>
        <v/>
      </c>
      <c r="V578" s="100" t="str">
        <f t="shared" si="187"/>
        <v/>
      </c>
      <c r="W578" s="100" t="str">
        <f t="shared" si="202"/>
        <v/>
      </c>
      <c r="X578" s="100" t="str">
        <f t="shared" si="188"/>
        <v/>
      </c>
      <c r="Y578" s="100" t="str">
        <f t="shared" si="189"/>
        <v/>
      </c>
      <c r="Z578" s="100" t="str">
        <f>IF(LEN(P578)&gt;0, DATA_ANALYSIS!E$20*P578+DATA_ANALYSIS!R$20, "")</f>
        <v/>
      </c>
      <c r="AA578" s="100" t="str">
        <f t="shared" si="190"/>
        <v/>
      </c>
      <c r="AB578" s="100" t="str">
        <f t="shared" si="191"/>
        <v/>
      </c>
      <c r="AC578" s="106" t="str">
        <f t="shared" si="192"/>
        <v/>
      </c>
    </row>
    <row r="579" spans="2:29" x14ac:dyDescent="0.2">
      <c r="B579" s="26"/>
      <c r="C579" s="101">
        <f t="shared" si="193"/>
        <v>0</v>
      </c>
      <c r="D579" s="105"/>
      <c r="E579" s="35"/>
      <c r="F579" s="32" t="str">
        <f t="shared" si="194"/>
        <v>N</v>
      </c>
      <c r="G579" s="32" t="str">
        <f t="shared" si="195"/>
        <v>N</v>
      </c>
      <c r="H579" s="32" t="str">
        <f t="shared" si="203"/>
        <v/>
      </c>
      <c r="I579" s="32" t="str">
        <f t="shared" si="183"/>
        <v/>
      </c>
      <c r="J579" s="32" t="str">
        <f t="shared" si="184"/>
        <v/>
      </c>
      <c r="K579" s="32" t="str">
        <f t="shared" si="196"/>
        <v/>
      </c>
      <c r="L579" s="32" t="str">
        <f t="shared" si="197"/>
        <v/>
      </c>
      <c r="M579" s="32" t="str">
        <f t="shared" si="185"/>
        <v/>
      </c>
      <c r="N579" s="32" t="str">
        <f t="shared" si="186"/>
        <v/>
      </c>
      <c r="O579" s="35" t="s">
        <v>51</v>
      </c>
      <c r="P579" s="32"/>
      <c r="Q579" s="32"/>
      <c r="R579" s="100" t="str">
        <f t="shared" si="198"/>
        <v/>
      </c>
      <c r="S579" s="100" t="str">
        <f t="shared" si="199"/>
        <v/>
      </c>
      <c r="T579" s="100" t="str">
        <f t="shared" si="200"/>
        <v/>
      </c>
      <c r="U579" s="100" t="str">
        <f t="shared" si="201"/>
        <v/>
      </c>
      <c r="V579" s="100" t="str">
        <f t="shared" si="187"/>
        <v/>
      </c>
      <c r="W579" s="100" t="str">
        <f t="shared" si="202"/>
        <v/>
      </c>
      <c r="X579" s="100" t="str">
        <f t="shared" si="188"/>
        <v/>
      </c>
      <c r="Y579" s="100" t="str">
        <f t="shared" si="189"/>
        <v/>
      </c>
      <c r="Z579" s="100" t="str">
        <f>IF(LEN(P579)&gt;0, DATA_ANALYSIS!E$20*P579+DATA_ANALYSIS!R$20, "")</f>
        <v/>
      </c>
      <c r="AA579" s="100" t="str">
        <f t="shared" si="190"/>
        <v/>
      </c>
      <c r="AB579" s="100" t="str">
        <f t="shared" si="191"/>
        <v/>
      </c>
      <c r="AC579" s="106" t="str">
        <f t="shared" si="192"/>
        <v/>
      </c>
    </row>
    <row r="580" spans="2:29" x14ac:dyDescent="0.2">
      <c r="B580" s="26"/>
      <c r="C580" s="101">
        <f t="shared" si="193"/>
        <v>0</v>
      </c>
      <c r="D580" s="105"/>
      <c r="E580" s="35"/>
      <c r="F580" s="32" t="str">
        <f t="shared" si="194"/>
        <v>N</v>
      </c>
      <c r="G580" s="32" t="str">
        <f t="shared" si="195"/>
        <v>N</v>
      </c>
      <c r="H580" s="32" t="str">
        <f t="shared" si="203"/>
        <v/>
      </c>
      <c r="I580" s="32" t="str">
        <f t="shared" si="183"/>
        <v/>
      </c>
      <c r="J580" s="32" t="str">
        <f t="shared" si="184"/>
        <v/>
      </c>
      <c r="K580" s="32" t="str">
        <f t="shared" si="196"/>
        <v/>
      </c>
      <c r="L580" s="32" t="str">
        <f t="shared" si="197"/>
        <v/>
      </c>
      <c r="M580" s="32" t="str">
        <f t="shared" si="185"/>
        <v/>
      </c>
      <c r="N580" s="32" t="str">
        <f t="shared" si="186"/>
        <v/>
      </c>
      <c r="O580" s="35" t="s">
        <v>51</v>
      </c>
      <c r="P580" s="32"/>
      <c r="Q580" s="32"/>
      <c r="R580" s="100" t="str">
        <f t="shared" si="198"/>
        <v/>
      </c>
      <c r="S580" s="100" t="str">
        <f t="shared" si="199"/>
        <v/>
      </c>
      <c r="T580" s="100" t="str">
        <f t="shared" si="200"/>
        <v/>
      </c>
      <c r="U580" s="100" t="str">
        <f t="shared" si="201"/>
        <v/>
      </c>
      <c r="V580" s="100" t="str">
        <f t="shared" si="187"/>
        <v/>
      </c>
      <c r="W580" s="100" t="str">
        <f t="shared" si="202"/>
        <v/>
      </c>
      <c r="X580" s="100" t="str">
        <f t="shared" si="188"/>
        <v/>
      </c>
      <c r="Y580" s="100" t="str">
        <f t="shared" si="189"/>
        <v/>
      </c>
      <c r="Z580" s="100" t="str">
        <f>IF(LEN(P580)&gt;0, DATA_ANALYSIS!E$20*P580+DATA_ANALYSIS!R$20, "")</f>
        <v/>
      </c>
      <c r="AA580" s="100" t="str">
        <f t="shared" si="190"/>
        <v/>
      </c>
      <c r="AB580" s="100" t="str">
        <f t="shared" si="191"/>
        <v/>
      </c>
      <c r="AC580" s="106" t="str">
        <f t="shared" si="192"/>
        <v/>
      </c>
    </row>
    <row r="581" spans="2:29" x14ac:dyDescent="0.2">
      <c r="B581" s="26"/>
      <c r="C581" s="101">
        <f t="shared" si="193"/>
        <v>0</v>
      </c>
      <c r="D581" s="105"/>
      <c r="E581" s="35"/>
      <c r="F581" s="32" t="str">
        <f t="shared" si="194"/>
        <v>N</v>
      </c>
      <c r="G581" s="32" t="str">
        <f t="shared" si="195"/>
        <v>N</v>
      </c>
      <c r="H581" s="32" t="str">
        <f t="shared" si="203"/>
        <v/>
      </c>
      <c r="I581" s="32" t="str">
        <f t="shared" si="183"/>
        <v/>
      </c>
      <c r="J581" s="32" t="str">
        <f t="shared" si="184"/>
        <v/>
      </c>
      <c r="K581" s="32" t="str">
        <f t="shared" si="196"/>
        <v/>
      </c>
      <c r="L581" s="32" t="str">
        <f t="shared" si="197"/>
        <v/>
      </c>
      <c r="M581" s="32" t="str">
        <f t="shared" si="185"/>
        <v/>
      </c>
      <c r="N581" s="32" t="str">
        <f t="shared" si="186"/>
        <v/>
      </c>
      <c r="O581" s="35" t="s">
        <v>51</v>
      </c>
      <c r="P581" s="32"/>
      <c r="Q581" s="32"/>
      <c r="R581" s="100" t="str">
        <f t="shared" si="198"/>
        <v/>
      </c>
      <c r="S581" s="100" t="str">
        <f t="shared" si="199"/>
        <v/>
      </c>
      <c r="T581" s="100" t="str">
        <f t="shared" si="200"/>
        <v/>
      </c>
      <c r="U581" s="100" t="str">
        <f t="shared" si="201"/>
        <v/>
      </c>
      <c r="V581" s="100" t="str">
        <f t="shared" si="187"/>
        <v/>
      </c>
      <c r="W581" s="100" t="str">
        <f t="shared" si="202"/>
        <v/>
      </c>
      <c r="X581" s="100" t="str">
        <f t="shared" si="188"/>
        <v/>
      </c>
      <c r="Y581" s="100" t="str">
        <f t="shared" si="189"/>
        <v/>
      </c>
      <c r="Z581" s="100" t="str">
        <f>IF(LEN(P581)&gt;0, DATA_ANALYSIS!E$20*P581+DATA_ANALYSIS!R$20, "")</f>
        <v/>
      </c>
      <c r="AA581" s="100" t="str">
        <f t="shared" si="190"/>
        <v/>
      </c>
      <c r="AB581" s="100" t="str">
        <f t="shared" si="191"/>
        <v/>
      </c>
      <c r="AC581" s="106" t="str">
        <f t="shared" si="192"/>
        <v/>
      </c>
    </row>
    <row r="582" spans="2:29" x14ac:dyDescent="0.2">
      <c r="B582" s="26"/>
      <c r="C582" s="101">
        <f t="shared" si="193"/>
        <v>0</v>
      </c>
      <c r="D582" s="105"/>
      <c r="E582" s="35"/>
      <c r="F582" s="32" t="str">
        <f t="shared" si="194"/>
        <v>N</v>
      </c>
      <c r="G582" s="32" t="str">
        <f t="shared" si="195"/>
        <v>N</v>
      </c>
      <c r="H582" s="32" t="str">
        <f t="shared" si="203"/>
        <v/>
      </c>
      <c r="I582" s="32" t="str">
        <f t="shared" si="183"/>
        <v/>
      </c>
      <c r="J582" s="32" t="str">
        <f t="shared" si="184"/>
        <v/>
      </c>
      <c r="K582" s="32" t="str">
        <f t="shared" si="196"/>
        <v/>
      </c>
      <c r="L582" s="32" t="str">
        <f t="shared" si="197"/>
        <v/>
      </c>
      <c r="M582" s="32" t="str">
        <f t="shared" si="185"/>
        <v/>
      </c>
      <c r="N582" s="32" t="str">
        <f t="shared" si="186"/>
        <v/>
      </c>
      <c r="O582" s="35" t="s">
        <v>51</v>
      </c>
      <c r="P582" s="32"/>
      <c r="Q582" s="32"/>
      <c r="R582" s="100" t="str">
        <f t="shared" si="198"/>
        <v/>
      </c>
      <c r="S582" s="100" t="str">
        <f t="shared" si="199"/>
        <v/>
      </c>
      <c r="T582" s="100" t="str">
        <f t="shared" si="200"/>
        <v/>
      </c>
      <c r="U582" s="100" t="str">
        <f t="shared" si="201"/>
        <v/>
      </c>
      <c r="V582" s="100" t="str">
        <f t="shared" si="187"/>
        <v/>
      </c>
      <c r="W582" s="100" t="str">
        <f t="shared" si="202"/>
        <v/>
      </c>
      <c r="X582" s="100" t="str">
        <f t="shared" si="188"/>
        <v/>
      </c>
      <c r="Y582" s="100" t="str">
        <f t="shared" si="189"/>
        <v/>
      </c>
      <c r="Z582" s="100" t="str">
        <f>IF(LEN(P582)&gt;0, DATA_ANALYSIS!E$20*P582+DATA_ANALYSIS!R$20, "")</f>
        <v/>
      </c>
      <c r="AA582" s="100" t="str">
        <f t="shared" si="190"/>
        <v/>
      </c>
      <c r="AB582" s="100" t="str">
        <f t="shared" si="191"/>
        <v/>
      </c>
      <c r="AC582" s="106" t="str">
        <f t="shared" si="192"/>
        <v/>
      </c>
    </row>
    <row r="583" spans="2:29" x14ac:dyDescent="0.2">
      <c r="B583" s="26"/>
      <c r="C583" s="101">
        <f t="shared" si="193"/>
        <v>0</v>
      </c>
      <c r="D583" s="105"/>
      <c r="E583" s="35"/>
      <c r="F583" s="32" t="str">
        <f t="shared" si="194"/>
        <v>N</v>
      </c>
      <c r="G583" s="32" t="str">
        <f t="shared" si="195"/>
        <v>N</v>
      </c>
      <c r="H583" s="32" t="str">
        <f t="shared" si="203"/>
        <v/>
      </c>
      <c r="I583" s="32" t="str">
        <f t="shared" si="183"/>
        <v/>
      </c>
      <c r="J583" s="32" t="str">
        <f t="shared" si="184"/>
        <v/>
      </c>
      <c r="K583" s="32" t="str">
        <f t="shared" si="196"/>
        <v/>
      </c>
      <c r="L583" s="32" t="str">
        <f t="shared" si="197"/>
        <v/>
      </c>
      <c r="M583" s="32" t="str">
        <f t="shared" si="185"/>
        <v/>
      </c>
      <c r="N583" s="32" t="str">
        <f t="shared" si="186"/>
        <v/>
      </c>
      <c r="O583" s="35" t="s">
        <v>51</v>
      </c>
      <c r="P583" s="32"/>
      <c r="Q583" s="32"/>
      <c r="R583" s="100" t="str">
        <f t="shared" si="198"/>
        <v/>
      </c>
      <c r="S583" s="100" t="str">
        <f t="shared" si="199"/>
        <v/>
      </c>
      <c r="T583" s="100" t="str">
        <f t="shared" si="200"/>
        <v/>
      </c>
      <c r="U583" s="100" t="str">
        <f t="shared" si="201"/>
        <v/>
      </c>
      <c r="V583" s="100" t="str">
        <f t="shared" si="187"/>
        <v/>
      </c>
      <c r="W583" s="100" t="str">
        <f t="shared" si="202"/>
        <v/>
      </c>
      <c r="X583" s="100" t="str">
        <f t="shared" si="188"/>
        <v/>
      </c>
      <c r="Y583" s="100" t="str">
        <f t="shared" si="189"/>
        <v/>
      </c>
      <c r="Z583" s="100" t="str">
        <f>IF(LEN(P583)&gt;0, DATA_ANALYSIS!E$20*P583+DATA_ANALYSIS!R$20, "")</f>
        <v/>
      </c>
      <c r="AA583" s="100" t="str">
        <f t="shared" si="190"/>
        <v/>
      </c>
      <c r="AB583" s="100" t="str">
        <f t="shared" si="191"/>
        <v/>
      </c>
      <c r="AC583" s="106" t="str">
        <f t="shared" si="192"/>
        <v/>
      </c>
    </row>
    <row r="584" spans="2:29" x14ac:dyDescent="0.2">
      <c r="B584" s="26"/>
      <c r="C584" s="101">
        <f t="shared" si="193"/>
        <v>0</v>
      </c>
      <c r="D584" s="105"/>
      <c r="E584" s="35"/>
      <c r="F584" s="32" t="str">
        <f t="shared" si="194"/>
        <v>N</v>
      </c>
      <c r="G584" s="32" t="str">
        <f t="shared" si="195"/>
        <v>N</v>
      </c>
      <c r="H584" s="32" t="str">
        <f t="shared" si="203"/>
        <v/>
      </c>
      <c r="I584" s="32" t="str">
        <f t="shared" si="183"/>
        <v/>
      </c>
      <c r="J584" s="32" t="str">
        <f t="shared" si="184"/>
        <v/>
      </c>
      <c r="K584" s="32" t="str">
        <f t="shared" si="196"/>
        <v/>
      </c>
      <c r="L584" s="32" t="str">
        <f t="shared" si="197"/>
        <v/>
      </c>
      <c r="M584" s="32" t="str">
        <f t="shared" si="185"/>
        <v/>
      </c>
      <c r="N584" s="32" t="str">
        <f t="shared" si="186"/>
        <v/>
      </c>
      <c r="O584" s="35" t="s">
        <v>51</v>
      </c>
      <c r="P584" s="32"/>
      <c r="Q584" s="32"/>
      <c r="R584" s="100" t="str">
        <f t="shared" si="198"/>
        <v/>
      </c>
      <c r="S584" s="100" t="str">
        <f t="shared" si="199"/>
        <v/>
      </c>
      <c r="T584" s="100" t="str">
        <f t="shared" si="200"/>
        <v/>
      </c>
      <c r="U584" s="100" t="str">
        <f t="shared" si="201"/>
        <v/>
      </c>
      <c r="V584" s="100" t="str">
        <f t="shared" si="187"/>
        <v/>
      </c>
      <c r="W584" s="100" t="str">
        <f t="shared" si="202"/>
        <v/>
      </c>
      <c r="X584" s="100" t="str">
        <f t="shared" si="188"/>
        <v/>
      </c>
      <c r="Y584" s="100" t="str">
        <f t="shared" si="189"/>
        <v/>
      </c>
      <c r="Z584" s="100" t="str">
        <f>IF(LEN(P584)&gt;0, DATA_ANALYSIS!E$20*P584+DATA_ANALYSIS!R$20, "")</f>
        <v/>
      </c>
      <c r="AA584" s="100" t="str">
        <f t="shared" si="190"/>
        <v/>
      </c>
      <c r="AB584" s="100" t="str">
        <f t="shared" si="191"/>
        <v/>
      </c>
      <c r="AC584" s="106" t="str">
        <f t="shared" si="192"/>
        <v/>
      </c>
    </row>
    <row r="585" spans="2:29" x14ac:dyDescent="0.2">
      <c r="B585" s="26"/>
      <c r="C585" s="101">
        <f t="shared" si="193"/>
        <v>0</v>
      </c>
      <c r="D585" s="105"/>
      <c r="E585" s="35"/>
      <c r="F585" s="32" t="str">
        <f t="shared" si="194"/>
        <v>N</v>
      </c>
      <c r="G585" s="32" t="str">
        <f t="shared" si="195"/>
        <v>N</v>
      </c>
      <c r="H585" s="32" t="str">
        <f t="shared" si="203"/>
        <v/>
      </c>
      <c r="I585" s="32" t="str">
        <f t="shared" si="183"/>
        <v/>
      </c>
      <c r="J585" s="32" t="str">
        <f t="shared" si="184"/>
        <v/>
      </c>
      <c r="K585" s="32" t="str">
        <f t="shared" si="196"/>
        <v/>
      </c>
      <c r="L585" s="32" t="str">
        <f t="shared" si="197"/>
        <v/>
      </c>
      <c r="M585" s="32" t="str">
        <f t="shared" si="185"/>
        <v/>
      </c>
      <c r="N585" s="32" t="str">
        <f t="shared" si="186"/>
        <v/>
      </c>
      <c r="O585" s="35" t="s">
        <v>51</v>
      </c>
      <c r="P585" s="32"/>
      <c r="Q585" s="32"/>
      <c r="R585" s="100" t="str">
        <f t="shared" si="198"/>
        <v/>
      </c>
      <c r="S585" s="100" t="str">
        <f t="shared" si="199"/>
        <v/>
      </c>
      <c r="T585" s="100" t="str">
        <f t="shared" si="200"/>
        <v/>
      </c>
      <c r="U585" s="100" t="str">
        <f t="shared" si="201"/>
        <v/>
      </c>
      <c r="V585" s="100" t="str">
        <f t="shared" si="187"/>
        <v/>
      </c>
      <c r="W585" s="100" t="str">
        <f t="shared" si="202"/>
        <v/>
      </c>
      <c r="X585" s="100" t="str">
        <f t="shared" si="188"/>
        <v/>
      </c>
      <c r="Y585" s="100" t="str">
        <f t="shared" si="189"/>
        <v/>
      </c>
      <c r="Z585" s="100" t="str">
        <f>IF(LEN(P585)&gt;0, DATA_ANALYSIS!E$20*P585+DATA_ANALYSIS!R$20, "")</f>
        <v/>
      </c>
      <c r="AA585" s="100" t="str">
        <f t="shared" si="190"/>
        <v/>
      </c>
      <c r="AB585" s="100" t="str">
        <f t="shared" si="191"/>
        <v/>
      </c>
      <c r="AC585" s="106" t="str">
        <f t="shared" si="192"/>
        <v/>
      </c>
    </row>
    <row r="586" spans="2:29" x14ac:dyDescent="0.2">
      <c r="B586" s="26"/>
      <c r="C586" s="101">
        <f t="shared" si="193"/>
        <v>0</v>
      </c>
      <c r="D586" s="105"/>
      <c r="E586" s="35"/>
      <c r="F586" s="32" t="str">
        <f t="shared" si="194"/>
        <v>N</v>
      </c>
      <c r="G586" s="32" t="str">
        <f t="shared" si="195"/>
        <v>N</v>
      </c>
      <c r="H586" s="32" t="str">
        <f t="shared" si="203"/>
        <v/>
      </c>
      <c r="I586" s="32" t="str">
        <f t="shared" si="183"/>
        <v/>
      </c>
      <c r="J586" s="32" t="str">
        <f t="shared" si="184"/>
        <v/>
      </c>
      <c r="K586" s="32" t="str">
        <f t="shared" si="196"/>
        <v/>
      </c>
      <c r="L586" s="32" t="str">
        <f t="shared" si="197"/>
        <v/>
      </c>
      <c r="M586" s="32" t="str">
        <f t="shared" si="185"/>
        <v/>
      </c>
      <c r="N586" s="32" t="str">
        <f t="shared" si="186"/>
        <v/>
      </c>
      <c r="O586" s="35" t="s">
        <v>51</v>
      </c>
      <c r="P586" s="32"/>
      <c r="Q586" s="32"/>
      <c r="R586" s="100" t="str">
        <f t="shared" si="198"/>
        <v/>
      </c>
      <c r="S586" s="100" t="str">
        <f t="shared" si="199"/>
        <v/>
      </c>
      <c r="T586" s="100" t="str">
        <f t="shared" si="200"/>
        <v/>
      </c>
      <c r="U586" s="100" t="str">
        <f t="shared" si="201"/>
        <v/>
      </c>
      <c r="V586" s="100" t="str">
        <f t="shared" si="187"/>
        <v/>
      </c>
      <c r="W586" s="100" t="str">
        <f t="shared" si="202"/>
        <v/>
      </c>
      <c r="X586" s="100" t="str">
        <f t="shared" si="188"/>
        <v/>
      </c>
      <c r="Y586" s="100" t="str">
        <f t="shared" si="189"/>
        <v/>
      </c>
      <c r="Z586" s="100" t="str">
        <f>IF(LEN(P586)&gt;0, DATA_ANALYSIS!E$20*P586+DATA_ANALYSIS!R$20, "")</f>
        <v/>
      </c>
      <c r="AA586" s="100" t="str">
        <f t="shared" si="190"/>
        <v/>
      </c>
      <c r="AB586" s="100" t="str">
        <f t="shared" si="191"/>
        <v/>
      </c>
      <c r="AC586" s="106" t="str">
        <f t="shared" si="192"/>
        <v/>
      </c>
    </row>
    <row r="587" spans="2:29" x14ac:dyDescent="0.2">
      <c r="B587" s="26"/>
      <c r="C587" s="101">
        <f t="shared" si="193"/>
        <v>0</v>
      </c>
      <c r="D587" s="105"/>
      <c r="E587" s="35"/>
      <c r="F587" s="32" t="str">
        <f t="shared" si="194"/>
        <v>N</v>
      </c>
      <c r="G587" s="32" t="str">
        <f t="shared" si="195"/>
        <v>N</v>
      </c>
      <c r="H587" s="32" t="str">
        <f t="shared" si="203"/>
        <v/>
      </c>
      <c r="I587" s="32" t="str">
        <f t="shared" si="183"/>
        <v/>
      </c>
      <c r="J587" s="32" t="str">
        <f t="shared" si="184"/>
        <v/>
      </c>
      <c r="K587" s="32" t="str">
        <f t="shared" si="196"/>
        <v/>
      </c>
      <c r="L587" s="32" t="str">
        <f t="shared" si="197"/>
        <v/>
      </c>
      <c r="M587" s="32" t="str">
        <f t="shared" si="185"/>
        <v/>
      </c>
      <c r="N587" s="32" t="str">
        <f t="shared" si="186"/>
        <v/>
      </c>
      <c r="O587" s="35" t="s">
        <v>51</v>
      </c>
      <c r="P587" s="32"/>
      <c r="Q587" s="32"/>
      <c r="R587" s="100" t="str">
        <f t="shared" si="198"/>
        <v/>
      </c>
      <c r="S587" s="100" t="str">
        <f t="shared" si="199"/>
        <v/>
      </c>
      <c r="T587" s="100" t="str">
        <f t="shared" si="200"/>
        <v/>
      </c>
      <c r="U587" s="100" t="str">
        <f t="shared" si="201"/>
        <v/>
      </c>
      <c r="V587" s="100" t="str">
        <f t="shared" si="187"/>
        <v/>
      </c>
      <c r="W587" s="100" t="str">
        <f t="shared" si="202"/>
        <v/>
      </c>
      <c r="X587" s="100" t="str">
        <f t="shared" si="188"/>
        <v/>
      </c>
      <c r="Y587" s="100" t="str">
        <f t="shared" si="189"/>
        <v/>
      </c>
      <c r="Z587" s="100" t="str">
        <f>IF(LEN(P587)&gt;0, DATA_ANALYSIS!E$20*P587+DATA_ANALYSIS!R$20, "")</f>
        <v/>
      </c>
      <c r="AA587" s="100" t="str">
        <f t="shared" si="190"/>
        <v/>
      </c>
      <c r="AB587" s="100" t="str">
        <f t="shared" si="191"/>
        <v/>
      </c>
      <c r="AC587" s="106" t="str">
        <f t="shared" si="192"/>
        <v/>
      </c>
    </row>
    <row r="588" spans="2:29" x14ac:dyDescent="0.2">
      <c r="B588" s="26"/>
      <c r="C588" s="101">
        <f t="shared" si="193"/>
        <v>0</v>
      </c>
      <c r="D588" s="105"/>
      <c r="E588" s="35"/>
      <c r="F588" s="32" t="str">
        <f t="shared" si="194"/>
        <v>N</v>
      </c>
      <c r="G588" s="32" t="str">
        <f t="shared" si="195"/>
        <v>N</v>
      </c>
      <c r="H588" s="32" t="str">
        <f t="shared" si="203"/>
        <v/>
      </c>
      <c r="I588" s="32" t="str">
        <f t="shared" si="183"/>
        <v/>
      </c>
      <c r="J588" s="32" t="str">
        <f t="shared" si="184"/>
        <v/>
      </c>
      <c r="K588" s="32" t="str">
        <f t="shared" si="196"/>
        <v/>
      </c>
      <c r="L588" s="32" t="str">
        <f t="shared" si="197"/>
        <v/>
      </c>
      <c r="M588" s="32" t="str">
        <f t="shared" si="185"/>
        <v/>
      </c>
      <c r="N588" s="32" t="str">
        <f t="shared" si="186"/>
        <v/>
      </c>
      <c r="O588" s="35" t="s">
        <v>51</v>
      </c>
      <c r="P588" s="32"/>
      <c r="Q588" s="32"/>
      <c r="R588" s="100" t="str">
        <f t="shared" si="198"/>
        <v/>
      </c>
      <c r="S588" s="100" t="str">
        <f t="shared" si="199"/>
        <v/>
      </c>
      <c r="T588" s="100" t="str">
        <f t="shared" si="200"/>
        <v/>
      </c>
      <c r="U588" s="100" t="str">
        <f t="shared" si="201"/>
        <v/>
      </c>
      <c r="V588" s="100" t="str">
        <f t="shared" si="187"/>
        <v/>
      </c>
      <c r="W588" s="100" t="str">
        <f t="shared" si="202"/>
        <v/>
      </c>
      <c r="X588" s="100" t="str">
        <f t="shared" si="188"/>
        <v/>
      </c>
      <c r="Y588" s="100" t="str">
        <f t="shared" si="189"/>
        <v/>
      </c>
      <c r="Z588" s="100" t="str">
        <f>IF(LEN(P588)&gt;0, DATA_ANALYSIS!E$20*P588+DATA_ANALYSIS!R$20, "")</f>
        <v/>
      </c>
      <c r="AA588" s="100" t="str">
        <f t="shared" si="190"/>
        <v/>
      </c>
      <c r="AB588" s="100" t="str">
        <f t="shared" si="191"/>
        <v/>
      </c>
      <c r="AC588" s="106" t="str">
        <f t="shared" si="192"/>
        <v/>
      </c>
    </row>
    <row r="589" spans="2:29" x14ac:dyDescent="0.2">
      <c r="B589" s="26"/>
      <c r="C589" s="101">
        <f t="shared" si="193"/>
        <v>0</v>
      </c>
      <c r="D589" s="105"/>
      <c r="E589" s="35"/>
      <c r="F589" s="32" t="str">
        <f t="shared" si="194"/>
        <v>N</v>
      </c>
      <c r="G589" s="32" t="str">
        <f t="shared" si="195"/>
        <v>N</v>
      </c>
      <c r="H589" s="32" t="str">
        <f t="shared" si="203"/>
        <v/>
      </c>
      <c r="I589" s="32" t="str">
        <f t="shared" si="183"/>
        <v/>
      </c>
      <c r="J589" s="32" t="str">
        <f t="shared" si="184"/>
        <v/>
      </c>
      <c r="K589" s="32" t="str">
        <f t="shared" si="196"/>
        <v/>
      </c>
      <c r="L589" s="32" t="str">
        <f t="shared" si="197"/>
        <v/>
      </c>
      <c r="M589" s="32" t="str">
        <f t="shared" si="185"/>
        <v/>
      </c>
      <c r="N589" s="32" t="str">
        <f t="shared" si="186"/>
        <v/>
      </c>
      <c r="O589" s="35" t="s">
        <v>51</v>
      </c>
      <c r="P589" s="32"/>
      <c r="Q589" s="32"/>
      <c r="R589" s="100" t="str">
        <f t="shared" si="198"/>
        <v/>
      </c>
      <c r="S589" s="100" t="str">
        <f t="shared" si="199"/>
        <v/>
      </c>
      <c r="T589" s="100" t="str">
        <f t="shared" si="200"/>
        <v/>
      </c>
      <c r="U589" s="100" t="str">
        <f t="shared" si="201"/>
        <v/>
      </c>
      <c r="V589" s="100" t="str">
        <f t="shared" si="187"/>
        <v/>
      </c>
      <c r="W589" s="100" t="str">
        <f t="shared" si="202"/>
        <v/>
      </c>
      <c r="X589" s="100" t="str">
        <f t="shared" si="188"/>
        <v/>
      </c>
      <c r="Y589" s="100" t="str">
        <f t="shared" si="189"/>
        <v/>
      </c>
      <c r="Z589" s="100" t="str">
        <f>IF(LEN(P589)&gt;0, DATA_ANALYSIS!E$20*P589+DATA_ANALYSIS!R$20, "")</f>
        <v/>
      </c>
      <c r="AA589" s="100" t="str">
        <f t="shared" si="190"/>
        <v/>
      </c>
      <c r="AB589" s="100" t="str">
        <f t="shared" si="191"/>
        <v/>
      </c>
      <c r="AC589" s="106" t="str">
        <f t="shared" si="192"/>
        <v/>
      </c>
    </row>
    <row r="590" spans="2:29" x14ac:dyDescent="0.2">
      <c r="B590" s="26"/>
      <c r="C590" s="101">
        <f t="shared" si="193"/>
        <v>0</v>
      </c>
      <c r="D590" s="105"/>
      <c r="E590" s="35"/>
      <c r="F590" s="32" t="str">
        <f t="shared" si="194"/>
        <v>N</v>
      </c>
      <c r="G590" s="32" t="str">
        <f t="shared" si="195"/>
        <v>N</v>
      </c>
      <c r="H590" s="32" t="str">
        <f t="shared" si="203"/>
        <v/>
      </c>
      <c r="I590" s="32" t="str">
        <f t="shared" si="183"/>
        <v/>
      </c>
      <c r="J590" s="32" t="str">
        <f t="shared" si="184"/>
        <v/>
      </c>
      <c r="K590" s="32" t="str">
        <f t="shared" si="196"/>
        <v/>
      </c>
      <c r="L590" s="32" t="str">
        <f t="shared" si="197"/>
        <v/>
      </c>
      <c r="M590" s="32" t="str">
        <f t="shared" si="185"/>
        <v/>
      </c>
      <c r="N590" s="32" t="str">
        <f t="shared" si="186"/>
        <v/>
      </c>
      <c r="O590" s="35" t="s">
        <v>51</v>
      </c>
      <c r="P590" s="32"/>
      <c r="Q590" s="32"/>
      <c r="R590" s="100" t="str">
        <f t="shared" si="198"/>
        <v/>
      </c>
      <c r="S590" s="100" t="str">
        <f t="shared" si="199"/>
        <v/>
      </c>
      <c r="T590" s="100" t="str">
        <f t="shared" si="200"/>
        <v/>
      </c>
      <c r="U590" s="100" t="str">
        <f t="shared" si="201"/>
        <v/>
      </c>
      <c r="V590" s="100" t="str">
        <f t="shared" si="187"/>
        <v/>
      </c>
      <c r="W590" s="100" t="str">
        <f t="shared" si="202"/>
        <v/>
      </c>
      <c r="X590" s="100" t="str">
        <f t="shared" si="188"/>
        <v/>
      </c>
      <c r="Y590" s="100" t="str">
        <f t="shared" si="189"/>
        <v/>
      </c>
      <c r="Z590" s="100" t="str">
        <f>IF(LEN(P590)&gt;0, DATA_ANALYSIS!E$20*P590+DATA_ANALYSIS!R$20, "")</f>
        <v/>
      </c>
      <c r="AA590" s="100" t="str">
        <f t="shared" si="190"/>
        <v/>
      </c>
      <c r="AB590" s="100" t="str">
        <f t="shared" si="191"/>
        <v/>
      </c>
      <c r="AC590" s="106" t="str">
        <f t="shared" si="192"/>
        <v/>
      </c>
    </row>
    <row r="591" spans="2:29" x14ac:dyDescent="0.2">
      <c r="B591" s="26"/>
      <c r="C591" s="101">
        <f t="shared" si="193"/>
        <v>0</v>
      </c>
      <c r="D591" s="105"/>
      <c r="E591" s="35"/>
      <c r="F591" s="32" t="str">
        <f t="shared" si="194"/>
        <v>N</v>
      </c>
      <c r="G591" s="32" t="str">
        <f t="shared" si="195"/>
        <v>N</v>
      </c>
      <c r="H591" s="32" t="str">
        <f t="shared" si="203"/>
        <v/>
      </c>
      <c r="I591" s="32" t="str">
        <f t="shared" si="183"/>
        <v/>
      </c>
      <c r="J591" s="32" t="str">
        <f t="shared" si="184"/>
        <v/>
      </c>
      <c r="K591" s="32" t="str">
        <f t="shared" si="196"/>
        <v/>
      </c>
      <c r="L591" s="32" t="str">
        <f t="shared" si="197"/>
        <v/>
      </c>
      <c r="M591" s="32" t="str">
        <f t="shared" si="185"/>
        <v/>
      </c>
      <c r="N591" s="32" t="str">
        <f t="shared" si="186"/>
        <v/>
      </c>
      <c r="O591" s="35" t="s">
        <v>51</v>
      </c>
      <c r="P591" s="32"/>
      <c r="Q591" s="32"/>
      <c r="R591" s="100" t="str">
        <f t="shared" si="198"/>
        <v/>
      </c>
      <c r="S591" s="100" t="str">
        <f t="shared" si="199"/>
        <v/>
      </c>
      <c r="T591" s="100" t="str">
        <f t="shared" si="200"/>
        <v/>
      </c>
      <c r="U591" s="100" t="str">
        <f t="shared" si="201"/>
        <v/>
      </c>
      <c r="V591" s="100" t="str">
        <f t="shared" si="187"/>
        <v/>
      </c>
      <c r="W591" s="100" t="str">
        <f t="shared" si="202"/>
        <v/>
      </c>
      <c r="X591" s="100" t="str">
        <f t="shared" si="188"/>
        <v/>
      </c>
      <c r="Y591" s="100" t="str">
        <f t="shared" si="189"/>
        <v/>
      </c>
      <c r="Z591" s="100" t="str">
        <f>IF(LEN(P591)&gt;0, DATA_ANALYSIS!E$20*P591+DATA_ANALYSIS!R$20, "")</f>
        <v/>
      </c>
      <c r="AA591" s="100" t="str">
        <f t="shared" si="190"/>
        <v/>
      </c>
      <c r="AB591" s="100" t="str">
        <f t="shared" si="191"/>
        <v/>
      </c>
      <c r="AC591" s="106" t="str">
        <f t="shared" si="192"/>
        <v/>
      </c>
    </row>
    <row r="592" spans="2:29" x14ac:dyDescent="0.2">
      <c r="B592" s="26"/>
      <c r="C592" s="101">
        <f t="shared" si="193"/>
        <v>0</v>
      </c>
      <c r="D592" s="105"/>
      <c r="E592" s="35"/>
      <c r="F592" s="32" t="str">
        <f t="shared" si="194"/>
        <v>N</v>
      </c>
      <c r="G592" s="32" t="str">
        <f t="shared" si="195"/>
        <v>N</v>
      </c>
      <c r="H592" s="32" t="str">
        <f t="shared" si="203"/>
        <v/>
      </c>
      <c r="I592" s="32" t="str">
        <f t="shared" si="183"/>
        <v/>
      </c>
      <c r="J592" s="32" t="str">
        <f t="shared" si="184"/>
        <v/>
      </c>
      <c r="K592" s="32" t="str">
        <f t="shared" si="196"/>
        <v/>
      </c>
      <c r="L592" s="32" t="str">
        <f t="shared" si="197"/>
        <v/>
      </c>
      <c r="M592" s="32" t="str">
        <f t="shared" si="185"/>
        <v/>
      </c>
      <c r="N592" s="32" t="str">
        <f t="shared" si="186"/>
        <v/>
      </c>
      <c r="O592" s="35" t="s">
        <v>51</v>
      </c>
      <c r="P592" s="32"/>
      <c r="Q592" s="32"/>
      <c r="R592" s="100" t="str">
        <f t="shared" si="198"/>
        <v/>
      </c>
      <c r="S592" s="100" t="str">
        <f t="shared" si="199"/>
        <v/>
      </c>
      <c r="T592" s="100" t="str">
        <f t="shared" si="200"/>
        <v/>
      </c>
      <c r="U592" s="100" t="str">
        <f t="shared" si="201"/>
        <v/>
      </c>
      <c r="V592" s="100" t="str">
        <f t="shared" si="187"/>
        <v/>
      </c>
      <c r="W592" s="100" t="str">
        <f t="shared" si="202"/>
        <v/>
      </c>
      <c r="X592" s="100" t="str">
        <f t="shared" si="188"/>
        <v/>
      </c>
      <c r="Y592" s="100" t="str">
        <f t="shared" si="189"/>
        <v/>
      </c>
      <c r="Z592" s="100" t="str">
        <f>IF(LEN(P592)&gt;0, DATA_ANALYSIS!E$20*P592+DATA_ANALYSIS!R$20, "")</f>
        <v/>
      </c>
      <c r="AA592" s="100" t="str">
        <f t="shared" si="190"/>
        <v/>
      </c>
      <c r="AB592" s="100" t="str">
        <f t="shared" si="191"/>
        <v/>
      </c>
      <c r="AC592" s="106" t="str">
        <f t="shared" si="192"/>
        <v/>
      </c>
    </row>
    <row r="593" spans="2:29" x14ac:dyDescent="0.2">
      <c r="B593" s="26"/>
      <c r="C593" s="101">
        <f t="shared" si="193"/>
        <v>0</v>
      </c>
      <c r="D593" s="105"/>
      <c r="E593" s="35"/>
      <c r="F593" s="32" t="str">
        <f t="shared" si="194"/>
        <v>N</v>
      </c>
      <c r="G593" s="32" t="str">
        <f t="shared" si="195"/>
        <v>N</v>
      </c>
      <c r="H593" s="32" t="str">
        <f t="shared" si="203"/>
        <v/>
      </c>
      <c r="I593" s="32" t="str">
        <f t="shared" si="183"/>
        <v/>
      </c>
      <c r="J593" s="32" t="str">
        <f t="shared" si="184"/>
        <v/>
      </c>
      <c r="K593" s="32" t="str">
        <f t="shared" si="196"/>
        <v/>
      </c>
      <c r="L593" s="32" t="str">
        <f t="shared" si="197"/>
        <v/>
      </c>
      <c r="M593" s="32" t="str">
        <f t="shared" si="185"/>
        <v/>
      </c>
      <c r="N593" s="32" t="str">
        <f t="shared" si="186"/>
        <v/>
      </c>
      <c r="O593" s="35" t="s">
        <v>51</v>
      </c>
      <c r="P593" s="32"/>
      <c r="Q593" s="32"/>
      <c r="R593" s="100" t="str">
        <f t="shared" si="198"/>
        <v/>
      </c>
      <c r="S593" s="100" t="str">
        <f t="shared" si="199"/>
        <v/>
      </c>
      <c r="T593" s="100" t="str">
        <f t="shared" si="200"/>
        <v/>
      </c>
      <c r="U593" s="100" t="str">
        <f t="shared" si="201"/>
        <v/>
      </c>
      <c r="V593" s="100" t="str">
        <f t="shared" si="187"/>
        <v/>
      </c>
      <c r="W593" s="100" t="str">
        <f t="shared" si="202"/>
        <v/>
      </c>
      <c r="X593" s="100" t="str">
        <f t="shared" si="188"/>
        <v/>
      </c>
      <c r="Y593" s="100" t="str">
        <f t="shared" si="189"/>
        <v/>
      </c>
      <c r="Z593" s="100" t="str">
        <f>IF(LEN(P593)&gt;0, DATA_ANALYSIS!E$20*P593+DATA_ANALYSIS!R$20, "")</f>
        <v/>
      </c>
      <c r="AA593" s="100" t="str">
        <f t="shared" si="190"/>
        <v/>
      </c>
      <c r="AB593" s="100" t="str">
        <f t="shared" si="191"/>
        <v/>
      </c>
      <c r="AC593" s="106" t="str">
        <f t="shared" si="192"/>
        <v/>
      </c>
    </row>
    <row r="594" spans="2:29" x14ac:dyDescent="0.2">
      <c r="B594" s="26"/>
      <c r="C594" s="101">
        <f t="shared" si="193"/>
        <v>0</v>
      </c>
      <c r="D594" s="105"/>
      <c r="E594" s="35"/>
      <c r="F594" s="32" t="str">
        <f t="shared" si="194"/>
        <v>N</v>
      </c>
      <c r="G594" s="32" t="str">
        <f t="shared" si="195"/>
        <v>N</v>
      </c>
      <c r="H594" s="32" t="str">
        <f t="shared" si="203"/>
        <v/>
      </c>
      <c r="I594" s="32" t="str">
        <f t="shared" si="183"/>
        <v/>
      </c>
      <c r="J594" s="32" t="str">
        <f t="shared" si="184"/>
        <v/>
      </c>
      <c r="K594" s="32" t="str">
        <f t="shared" si="196"/>
        <v/>
      </c>
      <c r="L594" s="32" t="str">
        <f t="shared" si="197"/>
        <v/>
      </c>
      <c r="M594" s="32" t="str">
        <f t="shared" si="185"/>
        <v/>
      </c>
      <c r="N594" s="32" t="str">
        <f t="shared" si="186"/>
        <v/>
      </c>
      <c r="O594" s="35" t="s">
        <v>51</v>
      </c>
      <c r="P594" s="32"/>
      <c r="Q594" s="32"/>
      <c r="R594" s="100" t="str">
        <f t="shared" si="198"/>
        <v/>
      </c>
      <c r="S594" s="100" t="str">
        <f t="shared" si="199"/>
        <v/>
      </c>
      <c r="T594" s="100" t="str">
        <f t="shared" si="200"/>
        <v/>
      </c>
      <c r="U594" s="100" t="str">
        <f t="shared" si="201"/>
        <v/>
      </c>
      <c r="V594" s="100" t="str">
        <f t="shared" si="187"/>
        <v/>
      </c>
      <c r="W594" s="100" t="str">
        <f t="shared" si="202"/>
        <v/>
      </c>
      <c r="X594" s="100" t="str">
        <f t="shared" si="188"/>
        <v/>
      </c>
      <c r="Y594" s="100" t="str">
        <f t="shared" si="189"/>
        <v/>
      </c>
      <c r="Z594" s="100" t="str">
        <f>IF(LEN(P594)&gt;0, DATA_ANALYSIS!E$20*P594+DATA_ANALYSIS!R$20, "")</f>
        <v/>
      </c>
      <c r="AA594" s="100" t="str">
        <f t="shared" si="190"/>
        <v/>
      </c>
      <c r="AB594" s="100" t="str">
        <f t="shared" si="191"/>
        <v/>
      </c>
      <c r="AC594" s="106" t="str">
        <f t="shared" si="192"/>
        <v/>
      </c>
    </row>
    <row r="595" spans="2:29" x14ac:dyDescent="0.2">
      <c r="B595" s="26"/>
      <c r="C595" s="101">
        <f t="shared" si="193"/>
        <v>0</v>
      </c>
      <c r="D595" s="105"/>
      <c r="E595" s="35"/>
      <c r="F595" s="32" t="str">
        <f t="shared" si="194"/>
        <v>N</v>
      </c>
      <c r="G595" s="32" t="str">
        <f t="shared" si="195"/>
        <v>N</v>
      </c>
      <c r="H595" s="32" t="str">
        <f t="shared" si="203"/>
        <v/>
      </c>
      <c r="I595" s="32" t="str">
        <f t="shared" si="183"/>
        <v/>
      </c>
      <c r="J595" s="32" t="str">
        <f t="shared" si="184"/>
        <v/>
      </c>
      <c r="K595" s="32" t="str">
        <f t="shared" si="196"/>
        <v/>
      </c>
      <c r="L595" s="32" t="str">
        <f t="shared" si="197"/>
        <v/>
      </c>
      <c r="M595" s="32" t="str">
        <f t="shared" si="185"/>
        <v/>
      </c>
      <c r="N595" s="32" t="str">
        <f t="shared" si="186"/>
        <v/>
      </c>
      <c r="O595" s="35" t="s">
        <v>51</v>
      </c>
      <c r="P595" s="32"/>
      <c r="Q595" s="32"/>
      <c r="R595" s="100" t="str">
        <f t="shared" si="198"/>
        <v/>
      </c>
      <c r="S595" s="100" t="str">
        <f t="shared" si="199"/>
        <v/>
      </c>
      <c r="T595" s="100" t="str">
        <f t="shared" si="200"/>
        <v/>
      </c>
      <c r="U595" s="100" t="str">
        <f t="shared" si="201"/>
        <v/>
      </c>
      <c r="V595" s="100" t="str">
        <f t="shared" si="187"/>
        <v/>
      </c>
      <c r="W595" s="100" t="str">
        <f t="shared" si="202"/>
        <v/>
      </c>
      <c r="X595" s="100" t="str">
        <f t="shared" si="188"/>
        <v/>
      </c>
      <c r="Y595" s="100" t="str">
        <f t="shared" si="189"/>
        <v/>
      </c>
      <c r="Z595" s="100" t="str">
        <f>IF(LEN(P595)&gt;0, DATA_ANALYSIS!E$20*P595+DATA_ANALYSIS!R$20, "")</f>
        <v/>
      </c>
      <c r="AA595" s="100" t="str">
        <f t="shared" si="190"/>
        <v/>
      </c>
      <c r="AB595" s="100" t="str">
        <f t="shared" si="191"/>
        <v/>
      </c>
      <c r="AC595" s="106" t="str">
        <f t="shared" si="192"/>
        <v/>
      </c>
    </row>
    <row r="596" spans="2:29" x14ac:dyDescent="0.2">
      <c r="B596" s="26"/>
      <c r="C596" s="101">
        <f t="shared" si="193"/>
        <v>0</v>
      </c>
      <c r="D596" s="105"/>
      <c r="E596" s="35"/>
      <c r="F596" s="32" t="str">
        <f t="shared" si="194"/>
        <v>N</v>
      </c>
      <c r="G596" s="32" t="str">
        <f t="shared" si="195"/>
        <v>N</v>
      </c>
      <c r="H596" s="32" t="str">
        <f t="shared" si="203"/>
        <v/>
      </c>
      <c r="I596" s="32" t="str">
        <f t="shared" si="183"/>
        <v/>
      </c>
      <c r="J596" s="32" t="str">
        <f t="shared" si="184"/>
        <v/>
      </c>
      <c r="K596" s="32" t="str">
        <f t="shared" si="196"/>
        <v/>
      </c>
      <c r="L596" s="32" t="str">
        <f t="shared" si="197"/>
        <v/>
      </c>
      <c r="M596" s="32" t="str">
        <f t="shared" si="185"/>
        <v/>
      </c>
      <c r="N596" s="32" t="str">
        <f t="shared" si="186"/>
        <v/>
      </c>
      <c r="O596" s="35" t="s">
        <v>51</v>
      </c>
      <c r="P596" s="32"/>
      <c r="Q596" s="32"/>
      <c r="R596" s="100" t="str">
        <f t="shared" si="198"/>
        <v/>
      </c>
      <c r="S596" s="100" t="str">
        <f t="shared" si="199"/>
        <v/>
      </c>
      <c r="T596" s="100" t="str">
        <f t="shared" si="200"/>
        <v/>
      </c>
      <c r="U596" s="100" t="str">
        <f t="shared" si="201"/>
        <v/>
      </c>
      <c r="V596" s="100" t="str">
        <f t="shared" si="187"/>
        <v/>
      </c>
      <c r="W596" s="100" t="str">
        <f t="shared" si="202"/>
        <v/>
      </c>
      <c r="X596" s="100" t="str">
        <f t="shared" si="188"/>
        <v/>
      </c>
      <c r="Y596" s="100" t="str">
        <f t="shared" si="189"/>
        <v/>
      </c>
      <c r="Z596" s="100" t="str">
        <f>IF(LEN(P596)&gt;0, DATA_ANALYSIS!E$20*P596+DATA_ANALYSIS!R$20, "")</f>
        <v/>
      </c>
      <c r="AA596" s="100" t="str">
        <f t="shared" si="190"/>
        <v/>
      </c>
      <c r="AB596" s="100" t="str">
        <f t="shared" si="191"/>
        <v/>
      </c>
      <c r="AC596" s="106" t="str">
        <f t="shared" si="192"/>
        <v/>
      </c>
    </row>
    <row r="597" spans="2:29" x14ac:dyDescent="0.2">
      <c r="B597" s="26"/>
      <c r="C597" s="101">
        <f t="shared" si="193"/>
        <v>0</v>
      </c>
      <c r="D597" s="105"/>
      <c r="E597" s="35"/>
      <c r="F597" s="32" t="str">
        <f t="shared" si="194"/>
        <v>N</v>
      </c>
      <c r="G597" s="32" t="str">
        <f t="shared" si="195"/>
        <v>N</v>
      </c>
      <c r="H597" s="32" t="str">
        <f t="shared" si="203"/>
        <v/>
      </c>
      <c r="I597" s="32" t="str">
        <f t="shared" si="183"/>
        <v/>
      </c>
      <c r="J597" s="32" t="str">
        <f t="shared" si="184"/>
        <v/>
      </c>
      <c r="K597" s="32" t="str">
        <f t="shared" si="196"/>
        <v/>
      </c>
      <c r="L597" s="32" t="str">
        <f t="shared" si="197"/>
        <v/>
      </c>
      <c r="M597" s="32" t="str">
        <f t="shared" si="185"/>
        <v/>
      </c>
      <c r="N597" s="32" t="str">
        <f t="shared" si="186"/>
        <v/>
      </c>
      <c r="O597" s="35" t="s">
        <v>51</v>
      </c>
      <c r="P597" s="32"/>
      <c r="Q597" s="32"/>
      <c r="R597" s="100" t="str">
        <f t="shared" si="198"/>
        <v/>
      </c>
      <c r="S597" s="100" t="str">
        <f t="shared" si="199"/>
        <v/>
      </c>
      <c r="T597" s="100" t="str">
        <f t="shared" si="200"/>
        <v/>
      </c>
      <c r="U597" s="100" t="str">
        <f t="shared" si="201"/>
        <v/>
      </c>
      <c r="V597" s="100" t="str">
        <f t="shared" si="187"/>
        <v/>
      </c>
      <c r="W597" s="100" t="str">
        <f t="shared" si="202"/>
        <v/>
      </c>
      <c r="X597" s="100" t="str">
        <f t="shared" si="188"/>
        <v/>
      </c>
      <c r="Y597" s="100" t="str">
        <f t="shared" si="189"/>
        <v/>
      </c>
      <c r="Z597" s="100" t="str">
        <f>IF(LEN(P597)&gt;0, DATA_ANALYSIS!E$20*P597+DATA_ANALYSIS!R$20, "")</f>
        <v/>
      </c>
      <c r="AA597" s="100" t="str">
        <f t="shared" si="190"/>
        <v/>
      </c>
      <c r="AB597" s="100" t="str">
        <f t="shared" si="191"/>
        <v/>
      </c>
      <c r="AC597" s="106" t="str">
        <f t="shared" si="192"/>
        <v/>
      </c>
    </row>
    <row r="598" spans="2:29" x14ac:dyDescent="0.2">
      <c r="B598" s="26"/>
      <c r="C598" s="101">
        <f t="shared" si="193"/>
        <v>0</v>
      </c>
      <c r="D598" s="105"/>
      <c r="E598" s="35"/>
      <c r="F598" s="32" t="str">
        <f t="shared" si="194"/>
        <v>N</v>
      </c>
      <c r="G598" s="32" t="str">
        <f t="shared" si="195"/>
        <v>N</v>
      </c>
      <c r="H598" s="32" t="str">
        <f t="shared" si="203"/>
        <v/>
      </c>
      <c r="I598" s="32" t="str">
        <f t="shared" si="183"/>
        <v/>
      </c>
      <c r="J598" s="32" t="str">
        <f t="shared" si="184"/>
        <v/>
      </c>
      <c r="K598" s="32" t="str">
        <f t="shared" si="196"/>
        <v/>
      </c>
      <c r="L598" s="32" t="str">
        <f t="shared" si="197"/>
        <v/>
      </c>
      <c r="M598" s="32" t="str">
        <f t="shared" si="185"/>
        <v/>
      </c>
      <c r="N598" s="32" t="str">
        <f t="shared" si="186"/>
        <v/>
      </c>
      <c r="O598" s="35" t="s">
        <v>51</v>
      </c>
      <c r="P598" s="32"/>
      <c r="Q598" s="32"/>
      <c r="R598" s="100" t="str">
        <f t="shared" si="198"/>
        <v/>
      </c>
      <c r="S598" s="100" t="str">
        <f t="shared" si="199"/>
        <v/>
      </c>
      <c r="T598" s="100" t="str">
        <f t="shared" si="200"/>
        <v/>
      </c>
      <c r="U598" s="100" t="str">
        <f t="shared" si="201"/>
        <v/>
      </c>
      <c r="V598" s="100" t="str">
        <f t="shared" si="187"/>
        <v/>
      </c>
      <c r="W598" s="100" t="str">
        <f t="shared" si="202"/>
        <v/>
      </c>
      <c r="X598" s="100" t="str">
        <f t="shared" si="188"/>
        <v/>
      </c>
      <c r="Y598" s="100" t="str">
        <f t="shared" si="189"/>
        <v/>
      </c>
      <c r="Z598" s="100" t="str">
        <f>IF(LEN(P598)&gt;0, DATA_ANALYSIS!E$20*P598+DATA_ANALYSIS!R$20, "")</f>
        <v/>
      </c>
      <c r="AA598" s="100" t="str">
        <f t="shared" si="190"/>
        <v/>
      </c>
      <c r="AB598" s="100" t="str">
        <f t="shared" si="191"/>
        <v/>
      </c>
      <c r="AC598" s="106" t="str">
        <f t="shared" si="192"/>
        <v/>
      </c>
    </row>
    <row r="599" spans="2:29" x14ac:dyDescent="0.2">
      <c r="B599" s="26"/>
      <c r="C599" s="101">
        <f t="shared" si="193"/>
        <v>0</v>
      </c>
      <c r="D599" s="105"/>
      <c r="E599" s="35"/>
      <c r="F599" s="32" t="str">
        <f t="shared" si="194"/>
        <v>N</v>
      </c>
      <c r="G599" s="32" t="str">
        <f t="shared" si="195"/>
        <v>N</v>
      </c>
      <c r="H599" s="32" t="str">
        <f t="shared" si="203"/>
        <v/>
      </c>
      <c r="I599" s="32" t="str">
        <f t="shared" si="183"/>
        <v/>
      </c>
      <c r="J599" s="32" t="str">
        <f t="shared" si="184"/>
        <v/>
      </c>
      <c r="K599" s="32" t="str">
        <f t="shared" si="196"/>
        <v/>
      </c>
      <c r="L599" s="32" t="str">
        <f t="shared" si="197"/>
        <v/>
      </c>
      <c r="M599" s="32" t="str">
        <f t="shared" si="185"/>
        <v/>
      </c>
      <c r="N599" s="32" t="str">
        <f t="shared" si="186"/>
        <v/>
      </c>
      <c r="O599" s="35" t="s">
        <v>51</v>
      </c>
      <c r="P599" s="32"/>
      <c r="Q599" s="32"/>
      <c r="R599" s="100" t="str">
        <f t="shared" si="198"/>
        <v/>
      </c>
      <c r="S599" s="100" t="str">
        <f t="shared" si="199"/>
        <v/>
      </c>
      <c r="T599" s="100" t="str">
        <f t="shared" si="200"/>
        <v/>
      </c>
      <c r="U599" s="100" t="str">
        <f t="shared" si="201"/>
        <v/>
      </c>
      <c r="V599" s="100" t="str">
        <f t="shared" si="187"/>
        <v/>
      </c>
      <c r="W599" s="100" t="str">
        <f t="shared" si="202"/>
        <v/>
      </c>
      <c r="X599" s="100" t="str">
        <f t="shared" si="188"/>
        <v/>
      </c>
      <c r="Y599" s="100" t="str">
        <f t="shared" si="189"/>
        <v/>
      </c>
      <c r="Z599" s="100" t="str">
        <f>IF(LEN(P599)&gt;0, DATA_ANALYSIS!E$20*P599+DATA_ANALYSIS!R$20, "")</f>
        <v/>
      </c>
      <c r="AA599" s="100" t="str">
        <f t="shared" si="190"/>
        <v/>
      </c>
      <c r="AB599" s="100" t="str">
        <f t="shared" si="191"/>
        <v/>
      </c>
      <c r="AC599" s="106" t="str">
        <f t="shared" si="192"/>
        <v/>
      </c>
    </row>
    <row r="600" spans="2:29" x14ac:dyDescent="0.2">
      <c r="B600" s="26"/>
      <c r="C600" s="101">
        <f t="shared" si="193"/>
        <v>0</v>
      </c>
      <c r="D600" s="105"/>
      <c r="E600" s="35"/>
      <c r="F600" s="32" t="str">
        <f t="shared" si="194"/>
        <v>N</v>
      </c>
      <c r="G600" s="32" t="str">
        <f t="shared" si="195"/>
        <v>N</v>
      </c>
      <c r="H600" s="32" t="str">
        <f t="shared" si="203"/>
        <v/>
      </c>
      <c r="I600" s="32" t="str">
        <f t="shared" si="183"/>
        <v/>
      </c>
      <c r="J600" s="32" t="str">
        <f t="shared" si="184"/>
        <v/>
      </c>
      <c r="K600" s="32" t="str">
        <f t="shared" si="196"/>
        <v/>
      </c>
      <c r="L600" s="32" t="str">
        <f t="shared" si="197"/>
        <v/>
      </c>
      <c r="M600" s="32" t="str">
        <f t="shared" si="185"/>
        <v/>
      </c>
      <c r="N600" s="32" t="str">
        <f t="shared" si="186"/>
        <v/>
      </c>
      <c r="O600" s="35" t="s">
        <v>51</v>
      </c>
      <c r="P600" s="32"/>
      <c r="Q600" s="32"/>
      <c r="R600" s="100" t="str">
        <f t="shared" si="198"/>
        <v/>
      </c>
      <c r="S600" s="100" t="str">
        <f t="shared" si="199"/>
        <v/>
      </c>
      <c r="T600" s="100" t="str">
        <f t="shared" si="200"/>
        <v/>
      </c>
      <c r="U600" s="100" t="str">
        <f t="shared" si="201"/>
        <v/>
      </c>
      <c r="V600" s="100" t="str">
        <f t="shared" si="187"/>
        <v/>
      </c>
      <c r="W600" s="100" t="str">
        <f t="shared" si="202"/>
        <v/>
      </c>
      <c r="X600" s="100" t="str">
        <f t="shared" si="188"/>
        <v/>
      </c>
      <c r="Y600" s="100" t="str">
        <f t="shared" si="189"/>
        <v/>
      </c>
      <c r="Z600" s="100" t="str">
        <f>IF(LEN(P600)&gt;0, DATA_ANALYSIS!E$20*P600+DATA_ANALYSIS!R$20, "")</f>
        <v/>
      </c>
      <c r="AA600" s="100" t="str">
        <f t="shared" si="190"/>
        <v/>
      </c>
      <c r="AB600" s="100" t="str">
        <f t="shared" si="191"/>
        <v/>
      </c>
      <c r="AC600" s="106" t="str">
        <f t="shared" si="192"/>
        <v/>
      </c>
    </row>
    <row r="601" spans="2:29" x14ac:dyDescent="0.2">
      <c r="B601" s="26"/>
      <c r="C601" s="101">
        <f t="shared" si="193"/>
        <v>0</v>
      </c>
      <c r="D601" s="105"/>
      <c r="E601" s="35"/>
      <c r="F601" s="32" t="str">
        <f t="shared" si="194"/>
        <v>N</v>
      </c>
      <c r="G601" s="32" t="str">
        <f t="shared" si="195"/>
        <v>N</v>
      </c>
      <c r="H601" s="32" t="str">
        <f t="shared" si="203"/>
        <v/>
      </c>
      <c r="I601" s="32" t="str">
        <f t="shared" si="183"/>
        <v/>
      </c>
      <c r="J601" s="32" t="str">
        <f t="shared" si="184"/>
        <v/>
      </c>
      <c r="K601" s="32" t="str">
        <f t="shared" si="196"/>
        <v/>
      </c>
      <c r="L601" s="32" t="str">
        <f t="shared" si="197"/>
        <v/>
      </c>
      <c r="M601" s="32" t="str">
        <f t="shared" si="185"/>
        <v/>
      </c>
      <c r="N601" s="32" t="str">
        <f t="shared" si="186"/>
        <v/>
      </c>
      <c r="O601" s="35" t="s">
        <v>51</v>
      </c>
      <c r="P601" s="32"/>
      <c r="Q601" s="32"/>
      <c r="R601" s="100" t="str">
        <f t="shared" si="198"/>
        <v/>
      </c>
      <c r="S601" s="100" t="str">
        <f t="shared" si="199"/>
        <v/>
      </c>
      <c r="T601" s="100" t="str">
        <f t="shared" si="200"/>
        <v/>
      </c>
      <c r="U601" s="100" t="str">
        <f t="shared" si="201"/>
        <v/>
      </c>
      <c r="V601" s="100" t="str">
        <f t="shared" si="187"/>
        <v/>
      </c>
      <c r="W601" s="100" t="str">
        <f t="shared" si="202"/>
        <v/>
      </c>
      <c r="X601" s="100" t="str">
        <f t="shared" si="188"/>
        <v/>
      </c>
      <c r="Y601" s="100" t="str">
        <f t="shared" si="189"/>
        <v/>
      </c>
      <c r="Z601" s="100" t="str">
        <f>IF(LEN(P601)&gt;0, DATA_ANALYSIS!E$20*P601+DATA_ANALYSIS!R$20, "")</f>
        <v/>
      </c>
      <c r="AA601" s="100" t="str">
        <f t="shared" si="190"/>
        <v/>
      </c>
      <c r="AB601" s="100" t="str">
        <f t="shared" si="191"/>
        <v/>
      </c>
      <c r="AC601" s="106" t="str">
        <f t="shared" si="192"/>
        <v/>
      </c>
    </row>
    <row r="602" spans="2:29" x14ac:dyDescent="0.2">
      <c r="B602" s="26"/>
      <c r="C602" s="101">
        <f t="shared" si="193"/>
        <v>0</v>
      </c>
      <c r="D602" s="105"/>
      <c r="E602" s="35"/>
      <c r="F602" s="32" t="str">
        <f t="shared" si="194"/>
        <v>N</v>
      </c>
      <c r="G602" s="32" t="str">
        <f t="shared" si="195"/>
        <v>N</v>
      </c>
      <c r="H602" s="32" t="str">
        <f t="shared" si="203"/>
        <v/>
      </c>
      <c r="I602" s="32" t="str">
        <f t="shared" si="183"/>
        <v/>
      </c>
      <c r="J602" s="32" t="str">
        <f t="shared" si="184"/>
        <v/>
      </c>
      <c r="K602" s="32" t="str">
        <f t="shared" si="196"/>
        <v/>
      </c>
      <c r="L602" s="32" t="str">
        <f t="shared" si="197"/>
        <v/>
      </c>
      <c r="M602" s="32" t="str">
        <f t="shared" si="185"/>
        <v/>
      </c>
      <c r="N602" s="32" t="str">
        <f t="shared" si="186"/>
        <v/>
      </c>
      <c r="O602" s="35" t="s">
        <v>51</v>
      </c>
      <c r="P602" s="32"/>
      <c r="Q602" s="32"/>
      <c r="R602" s="100" t="str">
        <f t="shared" si="198"/>
        <v/>
      </c>
      <c r="S602" s="100" t="str">
        <f t="shared" si="199"/>
        <v/>
      </c>
      <c r="T602" s="100" t="str">
        <f t="shared" si="200"/>
        <v/>
      </c>
      <c r="U602" s="100" t="str">
        <f t="shared" si="201"/>
        <v/>
      </c>
      <c r="V602" s="100" t="str">
        <f t="shared" si="187"/>
        <v/>
      </c>
      <c r="W602" s="100" t="str">
        <f t="shared" si="202"/>
        <v/>
      </c>
      <c r="X602" s="100" t="str">
        <f t="shared" si="188"/>
        <v/>
      </c>
      <c r="Y602" s="100" t="str">
        <f t="shared" si="189"/>
        <v/>
      </c>
      <c r="Z602" s="100" t="str">
        <f>IF(LEN(P602)&gt;0, DATA_ANALYSIS!E$20*P602+DATA_ANALYSIS!R$20, "")</f>
        <v/>
      </c>
      <c r="AA602" s="100" t="str">
        <f t="shared" si="190"/>
        <v/>
      </c>
      <c r="AB602" s="100" t="str">
        <f t="shared" si="191"/>
        <v/>
      </c>
      <c r="AC602" s="106" t="str">
        <f t="shared" si="192"/>
        <v/>
      </c>
    </row>
    <row r="603" spans="2:29" x14ac:dyDescent="0.2">
      <c r="B603" s="26"/>
      <c r="C603" s="101">
        <f t="shared" si="193"/>
        <v>0</v>
      </c>
      <c r="D603" s="105"/>
      <c r="E603" s="35"/>
      <c r="F603" s="32" t="str">
        <f t="shared" si="194"/>
        <v>N</v>
      </c>
      <c r="G603" s="32" t="str">
        <f t="shared" si="195"/>
        <v>N</v>
      </c>
      <c r="H603" s="32" t="str">
        <f t="shared" si="203"/>
        <v/>
      </c>
      <c r="I603" s="32" t="str">
        <f t="shared" ref="I603:I666" si="204">IF(F603="Y", D603+H603, "")</f>
        <v/>
      </c>
      <c r="J603" s="32" t="str">
        <f t="shared" ref="J603:J666" si="205">IF(G603="Y", E603+H603, "")</f>
        <v/>
      </c>
      <c r="K603" s="32" t="str">
        <f t="shared" si="196"/>
        <v/>
      </c>
      <c r="L603" s="32" t="str">
        <f t="shared" si="197"/>
        <v/>
      </c>
      <c r="M603" s="32" t="str">
        <f t="shared" ref="M603:M666" si="206">IF(F603="Y", IF(OR(P603&lt;J$20, P603&gt;K$20),1,0), "")</f>
        <v/>
      </c>
      <c r="N603" s="32" t="str">
        <f t="shared" ref="N603:N666" si="207">IF(G603="Y", IF(OR(Q603&lt;L$20, Q603&gt;M$20), 1, 0 ), "")</f>
        <v/>
      </c>
      <c r="O603" s="35" t="s">
        <v>51</v>
      </c>
      <c r="P603" s="32"/>
      <c r="Q603" s="32"/>
      <c r="R603" s="100" t="str">
        <f t="shared" si="198"/>
        <v/>
      </c>
      <c r="S603" s="100" t="str">
        <f t="shared" si="199"/>
        <v/>
      </c>
      <c r="T603" s="100" t="str">
        <f t="shared" si="200"/>
        <v/>
      </c>
      <c r="U603" s="100" t="str">
        <f t="shared" si="201"/>
        <v/>
      </c>
      <c r="V603" s="100" t="str">
        <f t="shared" ref="V603:V666" si="208">IFERROR(IF(F603="Y", (P603-P$25), ""), "")</f>
        <v/>
      </c>
      <c r="W603" s="100" t="str">
        <f t="shared" si="202"/>
        <v/>
      </c>
      <c r="X603" s="100" t="str">
        <f t="shared" ref="X603:X666" si="209">IFERROR(R603*S603,"")</f>
        <v/>
      </c>
      <c r="Y603" s="100" t="str">
        <f t="shared" ref="Y603:Y666" si="210">IFERROR(R603*R603, "")</f>
        <v/>
      </c>
      <c r="Z603" s="100" t="str">
        <f>IF(LEN(P603)&gt;0, DATA_ANALYSIS!E$20*P603+DATA_ANALYSIS!R$20, "")</f>
        <v/>
      </c>
      <c r="AA603" s="100" t="str">
        <f t="shared" ref="AA603:AA666" si="211">IFERROR(Z603-Q603, "")</f>
        <v/>
      </c>
      <c r="AB603" s="100" t="str">
        <f t="shared" ref="AB603:AB666" si="212">IFERROR(AA603*AA603, "")</f>
        <v/>
      </c>
      <c r="AC603" s="106" t="str">
        <f t="shared" ref="AC603:AC666" si="213">IFERROR(S603*S603,"")</f>
        <v/>
      </c>
    </row>
    <row r="604" spans="2:29" x14ac:dyDescent="0.2">
      <c r="B604" s="26"/>
      <c r="C604" s="101">
        <f t="shared" ref="C604:C667" si="214">IF(F604="Y",1,0)</f>
        <v>0</v>
      </c>
      <c r="D604" s="105"/>
      <c r="E604" s="35"/>
      <c r="F604" s="32" t="str">
        <f t="shared" ref="F604:F667" si="215">IF(LEN(D604)&gt;0, "Y", "N")</f>
        <v>N</v>
      </c>
      <c r="G604" s="32" t="str">
        <f t="shared" ref="G604:G667" si="216">IF(LEN(E604)&gt;0, "Y", "N")</f>
        <v>N</v>
      </c>
      <c r="H604" s="32" t="str">
        <f t="shared" si="203"/>
        <v/>
      </c>
      <c r="I604" s="32" t="str">
        <f t="shared" si="204"/>
        <v/>
      </c>
      <c r="J604" s="32" t="str">
        <f t="shared" si="205"/>
        <v/>
      </c>
      <c r="K604" s="32" t="str">
        <f t="shared" ref="K604:K667" si="217">IFERROR(RANK(I604, I$27:I$1034, 1), "")</f>
        <v/>
      </c>
      <c r="L604" s="32" t="str">
        <f t="shared" ref="L604:L667" si="218">IFERROR(RANK(J604, J$27:J$1034, 1), "")</f>
        <v/>
      </c>
      <c r="M604" s="32" t="str">
        <f t="shared" si="206"/>
        <v/>
      </c>
      <c r="N604" s="32" t="str">
        <f t="shared" si="207"/>
        <v/>
      </c>
      <c r="O604" s="35" t="s">
        <v>51</v>
      </c>
      <c r="P604" s="32"/>
      <c r="Q604" s="32"/>
      <c r="R604" s="100" t="str">
        <f t="shared" ref="R604:R667" si="219">IF(F604="Y", P604-P$23, "")</f>
        <v/>
      </c>
      <c r="S604" s="100" t="str">
        <f t="shared" ref="S604:S667" si="220">IF(G604="y", Q604-Q$23, "")</f>
        <v/>
      </c>
      <c r="T604" s="100" t="str">
        <f t="shared" ref="T604:T667" si="221">IFERROR(ABS(R604), "")</f>
        <v/>
      </c>
      <c r="U604" s="100" t="str">
        <f t="shared" ref="U604:U667" si="222">IFERROR(ABS(S604), "")</f>
        <v/>
      </c>
      <c r="V604" s="100" t="str">
        <f t="shared" si="208"/>
        <v/>
      </c>
      <c r="W604" s="100" t="str">
        <f t="shared" ref="W604:W667" si="223">IFERROR(IF(G604="Y", Q604-Q$25, ""), "")</f>
        <v/>
      </c>
      <c r="X604" s="100" t="str">
        <f t="shared" si="209"/>
        <v/>
      </c>
      <c r="Y604" s="100" t="str">
        <f t="shared" si="210"/>
        <v/>
      </c>
      <c r="Z604" s="100" t="str">
        <f>IF(LEN(P604)&gt;0, DATA_ANALYSIS!E$20*P604+DATA_ANALYSIS!R$20, "")</f>
        <v/>
      </c>
      <c r="AA604" s="100" t="str">
        <f t="shared" si="211"/>
        <v/>
      </c>
      <c r="AB604" s="100" t="str">
        <f t="shared" si="212"/>
        <v/>
      </c>
      <c r="AC604" s="106" t="str">
        <f t="shared" si="213"/>
        <v/>
      </c>
    </row>
    <row r="605" spans="2:29" x14ac:dyDescent="0.2">
      <c r="B605" s="26"/>
      <c r="C605" s="101">
        <f t="shared" si="214"/>
        <v>0</v>
      </c>
      <c r="D605" s="105"/>
      <c r="E605" s="35"/>
      <c r="F605" s="32" t="str">
        <f t="shared" si="215"/>
        <v>N</v>
      </c>
      <c r="G605" s="32" t="str">
        <f t="shared" si="216"/>
        <v>N</v>
      </c>
      <c r="H605" s="32" t="str">
        <f t="shared" ref="H605:H668" si="224">IF(G605="Y", 0.0000000001+H604, "")</f>
        <v/>
      </c>
      <c r="I605" s="32" t="str">
        <f t="shared" si="204"/>
        <v/>
      </c>
      <c r="J605" s="32" t="str">
        <f t="shared" si="205"/>
        <v/>
      </c>
      <c r="K605" s="32" t="str">
        <f t="shared" si="217"/>
        <v/>
      </c>
      <c r="L605" s="32" t="str">
        <f t="shared" si="218"/>
        <v/>
      </c>
      <c r="M605" s="32" t="str">
        <f t="shared" si="206"/>
        <v/>
      </c>
      <c r="N605" s="32" t="str">
        <f t="shared" si="207"/>
        <v/>
      </c>
      <c r="O605" s="35" t="s">
        <v>51</v>
      </c>
      <c r="P605" s="32"/>
      <c r="Q605" s="32"/>
      <c r="R605" s="100" t="str">
        <f t="shared" si="219"/>
        <v/>
      </c>
      <c r="S605" s="100" t="str">
        <f t="shared" si="220"/>
        <v/>
      </c>
      <c r="T605" s="100" t="str">
        <f t="shared" si="221"/>
        <v/>
      </c>
      <c r="U605" s="100" t="str">
        <f t="shared" si="222"/>
        <v/>
      </c>
      <c r="V605" s="100" t="str">
        <f t="shared" si="208"/>
        <v/>
      </c>
      <c r="W605" s="100" t="str">
        <f t="shared" si="223"/>
        <v/>
      </c>
      <c r="X605" s="100" t="str">
        <f t="shared" si="209"/>
        <v/>
      </c>
      <c r="Y605" s="100" t="str">
        <f t="shared" si="210"/>
        <v/>
      </c>
      <c r="Z605" s="100" t="str">
        <f>IF(LEN(P605)&gt;0, DATA_ANALYSIS!E$20*P605+DATA_ANALYSIS!R$20, "")</f>
        <v/>
      </c>
      <c r="AA605" s="100" t="str">
        <f t="shared" si="211"/>
        <v/>
      </c>
      <c r="AB605" s="100" t="str">
        <f t="shared" si="212"/>
        <v/>
      </c>
      <c r="AC605" s="106" t="str">
        <f t="shared" si="213"/>
        <v/>
      </c>
    </row>
    <row r="606" spans="2:29" x14ac:dyDescent="0.2">
      <c r="B606" s="26"/>
      <c r="C606" s="101">
        <f t="shared" si="214"/>
        <v>0</v>
      </c>
      <c r="D606" s="105"/>
      <c r="E606" s="35"/>
      <c r="F606" s="32" t="str">
        <f t="shared" si="215"/>
        <v>N</v>
      </c>
      <c r="G606" s="32" t="str">
        <f t="shared" si="216"/>
        <v>N</v>
      </c>
      <c r="H606" s="32" t="str">
        <f t="shared" si="224"/>
        <v/>
      </c>
      <c r="I606" s="32" t="str">
        <f t="shared" si="204"/>
        <v/>
      </c>
      <c r="J606" s="32" t="str">
        <f t="shared" si="205"/>
        <v/>
      </c>
      <c r="K606" s="32" t="str">
        <f t="shared" si="217"/>
        <v/>
      </c>
      <c r="L606" s="32" t="str">
        <f t="shared" si="218"/>
        <v/>
      </c>
      <c r="M606" s="32" t="str">
        <f t="shared" si="206"/>
        <v/>
      </c>
      <c r="N606" s="32" t="str">
        <f t="shared" si="207"/>
        <v/>
      </c>
      <c r="O606" s="35" t="s">
        <v>51</v>
      </c>
      <c r="P606" s="32"/>
      <c r="Q606" s="32"/>
      <c r="R606" s="100" t="str">
        <f t="shared" si="219"/>
        <v/>
      </c>
      <c r="S606" s="100" t="str">
        <f t="shared" si="220"/>
        <v/>
      </c>
      <c r="T606" s="100" t="str">
        <f t="shared" si="221"/>
        <v/>
      </c>
      <c r="U606" s="100" t="str">
        <f t="shared" si="222"/>
        <v/>
      </c>
      <c r="V606" s="100" t="str">
        <f t="shared" si="208"/>
        <v/>
      </c>
      <c r="W606" s="100" t="str">
        <f t="shared" si="223"/>
        <v/>
      </c>
      <c r="X606" s="100" t="str">
        <f t="shared" si="209"/>
        <v/>
      </c>
      <c r="Y606" s="100" t="str">
        <f t="shared" si="210"/>
        <v/>
      </c>
      <c r="Z606" s="100" t="str">
        <f>IF(LEN(P606)&gt;0, DATA_ANALYSIS!E$20*P606+DATA_ANALYSIS!R$20, "")</f>
        <v/>
      </c>
      <c r="AA606" s="100" t="str">
        <f t="shared" si="211"/>
        <v/>
      </c>
      <c r="AB606" s="100" t="str">
        <f t="shared" si="212"/>
        <v/>
      </c>
      <c r="AC606" s="106" t="str">
        <f t="shared" si="213"/>
        <v/>
      </c>
    </row>
    <row r="607" spans="2:29" x14ac:dyDescent="0.2">
      <c r="B607" s="26"/>
      <c r="C607" s="101">
        <f t="shared" si="214"/>
        <v>0</v>
      </c>
      <c r="D607" s="105"/>
      <c r="E607" s="35"/>
      <c r="F607" s="32" t="str">
        <f t="shared" si="215"/>
        <v>N</v>
      </c>
      <c r="G607" s="32" t="str">
        <f t="shared" si="216"/>
        <v>N</v>
      </c>
      <c r="H607" s="32" t="str">
        <f t="shared" si="224"/>
        <v/>
      </c>
      <c r="I607" s="32" t="str">
        <f t="shared" si="204"/>
        <v/>
      </c>
      <c r="J607" s="32" t="str">
        <f t="shared" si="205"/>
        <v/>
      </c>
      <c r="K607" s="32" t="str">
        <f t="shared" si="217"/>
        <v/>
      </c>
      <c r="L607" s="32" t="str">
        <f t="shared" si="218"/>
        <v/>
      </c>
      <c r="M607" s="32" t="str">
        <f t="shared" si="206"/>
        <v/>
      </c>
      <c r="N607" s="32" t="str">
        <f t="shared" si="207"/>
        <v/>
      </c>
      <c r="O607" s="35" t="s">
        <v>51</v>
      </c>
      <c r="P607" s="32"/>
      <c r="Q607" s="32"/>
      <c r="R607" s="100" t="str">
        <f t="shared" si="219"/>
        <v/>
      </c>
      <c r="S607" s="100" t="str">
        <f t="shared" si="220"/>
        <v/>
      </c>
      <c r="T607" s="100" t="str">
        <f t="shared" si="221"/>
        <v/>
      </c>
      <c r="U607" s="100" t="str">
        <f t="shared" si="222"/>
        <v/>
      </c>
      <c r="V607" s="100" t="str">
        <f t="shared" si="208"/>
        <v/>
      </c>
      <c r="W607" s="100" t="str">
        <f t="shared" si="223"/>
        <v/>
      </c>
      <c r="X607" s="100" t="str">
        <f t="shared" si="209"/>
        <v/>
      </c>
      <c r="Y607" s="100" t="str">
        <f t="shared" si="210"/>
        <v/>
      </c>
      <c r="Z607" s="100" t="str">
        <f>IF(LEN(P607)&gt;0, DATA_ANALYSIS!E$20*P607+DATA_ANALYSIS!R$20, "")</f>
        <v/>
      </c>
      <c r="AA607" s="100" t="str">
        <f t="shared" si="211"/>
        <v/>
      </c>
      <c r="AB607" s="100" t="str">
        <f t="shared" si="212"/>
        <v/>
      </c>
      <c r="AC607" s="106" t="str">
        <f t="shared" si="213"/>
        <v/>
      </c>
    </row>
    <row r="608" spans="2:29" x14ac:dyDescent="0.2">
      <c r="B608" s="26"/>
      <c r="C608" s="101">
        <f t="shared" si="214"/>
        <v>0</v>
      </c>
      <c r="D608" s="105"/>
      <c r="E608" s="35"/>
      <c r="F608" s="32" t="str">
        <f t="shared" si="215"/>
        <v>N</v>
      </c>
      <c r="G608" s="32" t="str">
        <f t="shared" si="216"/>
        <v>N</v>
      </c>
      <c r="H608" s="32" t="str">
        <f t="shared" si="224"/>
        <v/>
      </c>
      <c r="I608" s="32" t="str">
        <f t="shared" si="204"/>
        <v/>
      </c>
      <c r="J608" s="32" t="str">
        <f t="shared" si="205"/>
        <v/>
      </c>
      <c r="K608" s="32" t="str">
        <f t="shared" si="217"/>
        <v/>
      </c>
      <c r="L608" s="32" t="str">
        <f t="shared" si="218"/>
        <v/>
      </c>
      <c r="M608" s="32" t="str">
        <f t="shared" si="206"/>
        <v/>
      </c>
      <c r="N608" s="32" t="str">
        <f t="shared" si="207"/>
        <v/>
      </c>
      <c r="O608" s="35" t="s">
        <v>51</v>
      </c>
      <c r="P608" s="32"/>
      <c r="Q608" s="32"/>
      <c r="R608" s="100" t="str">
        <f t="shared" si="219"/>
        <v/>
      </c>
      <c r="S608" s="100" t="str">
        <f t="shared" si="220"/>
        <v/>
      </c>
      <c r="T608" s="100" t="str">
        <f t="shared" si="221"/>
        <v/>
      </c>
      <c r="U608" s="100" t="str">
        <f t="shared" si="222"/>
        <v/>
      </c>
      <c r="V608" s="100" t="str">
        <f t="shared" si="208"/>
        <v/>
      </c>
      <c r="W608" s="100" t="str">
        <f t="shared" si="223"/>
        <v/>
      </c>
      <c r="X608" s="100" t="str">
        <f t="shared" si="209"/>
        <v/>
      </c>
      <c r="Y608" s="100" t="str">
        <f t="shared" si="210"/>
        <v/>
      </c>
      <c r="Z608" s="100" t="str">
        <f>IF(LEN(P608)&gt;0, DATA_ANALYSIS!E$20*P608+DATA_ANALYSIS!R$20, "")</f>
        <v/>
      </c>
      <c r="AA608" s="100" t="str">
        <f t="shared" si="211"/>
        <v/>
      </c>
      <c r="AB608" s="100" t="str">
        <f t="shared" si="212"/>
        <v/>
      </c>
      <c r="AC608" s="106" t="str">
        <f t="shared" si="213"/>
        <v/>
      </c>
    </row>
    <row r="609" spans="2:29" x14ac:dyDescent="0.2">
      <c r="B609" s="26"/>
      <c r="C609" s="101">
        <f t="shared" si="214"/>
        <v>0</v>
      </c>
      <c r="D609" s="105"/>
      <c r="E609" s="35"/>
      <c r="F609" s="32" t="str">
        <f t="shared" si="215"/>
        <v>N</v>
      </c>
      <c r="G609" s="32" t="str">
        <f t="shared" si="216"/>
        <v>N</v>
      </c>
      <c r="H609" s="32" t="str">
        <f t="shared" si="224"/>
        <v/>
      </c>
      <c r="I609" s="32" t="str">
        <f t="shared" si="204"/>
        <v/>
      </c>
      <c r="J609" s="32" t="str">
        <f t="shared" si="205"/>
        <v/>
      </c>
      <c r="K609" s="32" t="str">
        <f t="shared" si="217"/>
        <v/>
      </c>
      <c r="L609" s="32" t="str">
        <f t="shared" si="218"/>
        <v/>
      </c>
      <c r="M609" s="32" t="str">
        <f t="shared" si="206"/>
        <v/>
      </c>
      <c r="N609" s="32" t="str">
        <f t="shared" si="207"/>
        <v/>
      </c>
      <c r="O609" s="35" t="s">
        <v>51</v>
      </c>
      <c r="P609" s="32"/>
      <c r="Q609" s="32"/>
      <c r="R609" s="100" t="str">
        <f t="shared" si="219"/>
        <v/>
      </c>
      <c r="S609" s="100" t="str">
        <f t="shared" si="220"/>
        <v/>
      </c>
      <c r="T609" s="100" t="str">
        <f t="shared" si="221"/>
        <v/>
      </c>
      <c r="U609" s="100" t="str">
        <f t="shared" si="222"/>
        <v/>
      </c>
      <c r="V609" s="100" t="str">
        <f t="shared" si="208"/>
        <v/>
      </c>
      <c r="W609" s="100" t="str">
        <f t="shared" si="223"/>
        <v/>
      </c>
      <c r="X609" s="100" t="str">
        <f t="shared" si="209"/>
        <v/>
      </c>
      <c r="Y609" s="100" t="str">
        <f t="shared" si="210"/>
        <v/>
      </c>
      <c r="Z609" s="100" t="str">
        <f>IF(LEN(P609)&gt;0, DATA_ANALYSIS!E$20*P609+DATA_ANALYSIS!R$20, "")</f>
        <v/>
      </c>
      <c r="AA609" s="100" t="str">
        <f t="shared" si="211"/>
        <v/>
      </c>
      <c r="AB609" s="100" t="str">
        <f t="shared" si="212"/>
        <v/>
      </c>
      <c r="AC609" s="106" t="str">
        <f t="shared" si="213"/>
        <v/>
      </c>
    </row>
    <row r="610" spans="2:29" x14ac:dyDescent="0.2">
      <c r="B610" s="26"/>
      <c r="C610" s="101">
        <f t="shared" si="214"/>
        <v>0</v>
      </c>
      <c r="D610" s="105"/>
      <c r="E610" s="35"/>
      <c r="F610" s="32" t="str">
        <f t="shared" si="215"/>
        <v>N</v>
      </c>
      <c r="G610" s="32" t="str">
        <f t="shared" si="216"/>
        <v>N</v>
      </c>
      <c r="H610" s="32" t="str">
        <f t="shared" si="224"/>
        <v/>
      </c>
      <c r="I610" s="32" t="str">
        <f t="shared" si="204"/>
        <v/>
      </c>
      <c r="J610" s="32" t="str">
        <f t="shared" si="205"/>
        <v/>
      </c>
      <c r="K610" s="32" t="str">
        <f t="shared" si="217"/>
        <v/>
      </c>
      <c r="L610" s="32" t="str">
        <f t="shared" si="218"/>
        <v/>
      </c>
      <c r="M610" s="32" t="str">
        <f t="shared" si="206"/>
        <v/>
      </c>
      <c r="N610" s="32" t="str">
        <f t="shared" si="207"/>
        <v/>
      </c>
      <c r="O610" s="35" t="s">
        <v>51</v>
      </c>
      <c r="P610" s="32"/>
      <c r="Q610" s="32"/>
      <c r="R610" s="100" t="str">
        <f t="shared" si="219"/>
        <v/>
      </c>
      <c r="S610" s="100" t="str">
        <f t="shared" si="220"/>
        <v/>
      </c>
      <c r="T610" s="100" t="str">
        <f t="shared" si="221"/>
        <v/>
      </c>
      <c r="U610" s="100" t="str">
        <f t="shared" si="222"/>
        <v/>
      </c>
      <c r="V610" s="100" t="str">
        <f t="shared" si="208"/>
        <v/>
      </c>
      <c r="W610" s="100" t="str">
        <f t="shared" si="223"/>
        <v/>
      </c>
      <c r="X610" s="100" t="str">
        <f t="shared" si="209"/>
        <v/>
      </c>
      <c r="Y610" s="100" t="str">
        <f t="shared" si="210"/>
        <v/>
      </c>
      <c r="Z610" s="100" t="str">
        <f>IF(LEN(P610)&gt;0, DATA_ANALYSIS!E$20*P610+DATA_ANALYSIS!R$20, "")</f>
        <v/>
      </c>
      <c r="AA610" s="100" t="str">
        <f t="shared" si="211"/>
        <v/>
      </c>
      <c r="AB610" s="100" t="str">
        <f t="shared" si="212"/>
        <v/>
      </c>
      <c r="AC610" s="106" t="str">
        <f t="shared" si="213"/>
        <v/>
      </c>
    </row>
    <row r="611" spans="2:29" x14ac:dyDescent="0.2">
      <c r="B611" s="26"/>
      <c r="C611" s="101">
        <f t="shared" si="214"/>
        <v>0</v>
      </c>
      <c r="D611" s="105"/>
      <c r="E611" s="35"/>
      <c r="F611" s="32" t="str">
        <f t="shared" si="215"/>
        <v>N</v>
      </c>
      <c r="G611" s="32" t="str">
        <f t="shared" si="216"/>
        <v>N</v>
      </c>
      <c r="H611" s="32" t="str">
        <f t="shared" si="224"/>
        <v/>
      </c>
      <c r="I611" s="32" t="str">
        <f t="shared" si="204"/>
        <v/>
      </c>
      <c r="J611" s="32" t="str">
        <f t="shared" si="205"/>
        <v/>
      </c>
      <c r="K611" s="32" t="str">
        <f t="shared" si="217"/>
        <v/>
      </c>
      <c r="L611" s="32" t="str">
        <f t="shared" si="218"/>
        <v/>
      </c>
      <c r="M611" s="32" t="str">
        <f t="shared" si="206"/>
        <v/>
      </c>
      <c r="N611" s="32" t="str">
        <f t="shared" si="207"/>
        <v/>
      </c>
      <c r="O611" s="35" t="s">
        <v>51</v>
      </c>
      <c r="P611" s="32"/>
      <c r="Q611" s="32"/>
      <c r="R611" s="100" t="str">
        <f t="shared" si="219"/>
        <v/>
      </c>
      <c r="S611" s="100" t="str">
        <f t="shared" si="220"/>
        <v/>
      </c>
      <c r="T611" s="100" t="str">
        <f t="shared" si="221"/>
        <v/>
      </c>
      <c r="U611" s="100" t="str">
        <f t="shared" si="222"/>
        <v/>
      </c>
      <c r="V611" s="100" t="str">
        <f t="shared" si="208"/>
        <v/>
      </c>
      <c r="W611" s="100" t="str">
        <f t="shared" si="223"/>
        <v/>
      </c>
      <c r="X611" s="100" t="str">
        <f t="shared" si="209"/>
        <v/>
      </c>
      <c r="Y611" s="100" t="str">
        <f t="shared" si="210"/>
        <v/>
      </c>
      <c r="Z611" s="100" t="str">
        <f>IF(LEN(P611)&gt;0, DATA_ANALYSIS!E$20*P611+DATA_ANALYSIS!R$20, "")</f>
        <v/>
      </c>
      <c r="AA611" s="100" t="str">
        <f t="shared" si="211"/>
        <v/>
      </c>
      <c r="AB611" s="100" t="str">
        <f t="shared" si="212"/>
        <v/>
      </c>
      <c r="AC611" s="106" t="str">
        <f t="shared" si="213"/>
        <v/>
      </c>
    </row>
    <row r="612" spans="2:29" x14ac:dyDescent="0.2">
      <c r="B612" s="26"/>
      <c r="C612" s="101">
        <f t="shared" si="214"/>
        <v>0</v>
      </c>
      <c r="D612" s="105"/>
      <c r="E612" s="35"/>
      <c r="F612" s="32" t="str">
        <f t="shared" si="215"/>
        <v>N</v>
      </c>
      <c r="G612" s="32" t="str">
        <f t="shared" si="216"/>
        <v>N</v>
      </c>
      <c r="H612" s="32" t="str">
        <f t="shared" si="224"/>
        <v/>
      </c>
      <c r="I612" s="32" t="str">
        <f t="shared" si="204"/>
        <v/>
      </c>
      <c r="J612" s="32" t="str">
        <f t="shared" si="205"/>
        <v/>
      </c>
      <c r="K612" s="32" t="str">
        <f t="shared" si="217"/>
        <v/>
      </c>
      <c r="L612" s="32" t="str">
        <f t="shared" si="218"/>
        <v/>
      </c>
      <c r="M612" s="32" t="str">
        <f t="shared" si="206"/>
        <v/>
      </c>
      <c r="N612" s="32" t="str">
        <f t="shared" si="207"/>
        <v/>
      </c>
      <c r="O612" s="35" t="s">
        <v>51</v>
      </c>
      <c r="P612" s="32"/>
      <c r="Q612" s="32"/>
      <c r="R612" s="100" t="str">
        <f t="shared" si="219"/>
        <v/>
      </c>
      <c r="S612" s="100" t="str">
        <f t="shared" si="220"/>
        <v/>
      </c>
      <c r="T612" s="100" t="str">
        <f t="shared" si="221"/>
        <v/>
      </c>
      <c r="U612" s="100" t="str">
        <f t="shared" si="222"/>
        <v/>
      </c>
      <c r="V612" s="100" t="str">
        <f t="shared" si="208"/>
        <v/>
      </c>
      <c r="W612" s="100" t="str">
        <f t="shared" si="223"/>
        <v/>
      </c>
      <c r="X612" s="100" t="str">
        <f t="shared" si="209"/>
        <v/>
      </c>
      <c r="Y612" s="100" t="str">
        <f t="shared" si="210"/>
        <v/>
      </c>
      <c r="Z612" s="100" t="str">
        <f>IF(LEN(P612)&gt;0, DATA_ANALYSIS!E$20*P612+DATA_ANALYSIS!R$20, "")</f>
        <v/>
      </c>
      <c r="AA612" s="100" t="str">
        <f t="shared" si="211"/>
        <v/>
      </c>
      <c r="AB612" s="100" t="str">
        <f t="shared" si="212"/>
        <v/>
      </c>
      <c r="AC612" s="106" t="str">
        <f t="shared" si="213"/>
        <v/>
      </c>
    </row>
    <row r="613" spans="2:29" x14ac:dyDescent="0.2">
      <c r="B613" s="26"/>
      <c r="C613" s="101">
        <f t="shared" si="214"/>
        <v>0</v>
      </c>
      <c r="D613" s="105"/>
      <c r="E613" s="35"/>
      <c r="F613" s="32" t="str">
        <f t="shared" si="215"/>
        <v>N</v>
      </c>
      <c r="G613" s="32" t="str">
        <f t="shared" si="216"/>
        <v>N</v>
      </c>
      <c r="H613" s="32" t="str">
        <f t="shared" si="224"/>
        <v/>
      </c>
      <c r="I613" s="32" t="str">
        <f t="shared" si="204"/>
        <v/>
      </c>
      <c r="J613" s="32" t="str">
        <f t="shared" si="205"/>
        <v/>
      </c>
      <c r="K613" s="32" t="str">
        <f t="shared" si="217"/>
        <v/>
      </c>
      <c r="L613" s="32" t="str">
        <f t="shared" si="218"/>
        <v/>
      </c>
      <c r="M613" s="32" t="str">
        <f t="shared" si="206"/>
        <v/>
      </c>
      <c r="N613" s="32" t="str">
        <f t="shared" si="207"/>
        <v/>
      </c>
      <c r="O613" s="35" t="s">
        <v>51</v>
      </c>
      <c r="P613" s="32"/>
      <c r="Q613" s="32"/>
      <c r="R613" s="100" t="str">
        <f t="shared" si="219"/>
        <v/>
      </c>
      <c r="S613" s="100" t="str">
        <f t="shared" si="220"/>
        <v/>
      </c>
      <c r="T613" s="100" t="str">
        <f t="shared" si="221"/>
        <v/>
      </c>
      <c r="U613" s="100" t="str">
        <f t="shared" si="222"/>
        <v/>
      </c>
      <c r="V613" s="100" t="str">
        <f t="shared" si="208"/>
        <v/>
      </c>
      <c r="W613" s="100" t="str">
        <f t="shared" si="223"/>
        <v/>
      </c>
      <c r="X613" s="100" t="str">
        <f t="shared" si="209"/>
        <v/>
      </c>
      <c r="Y613" s="100" t="str">
        <f t="shared" si="210"/>
        <v/>
      </c>
      <c r="Z613" s="100" t="str">
        <f>IF(LEN(P613)&gt;0, DATA_ANALYSIS!E$20*P613+DATA_ANALYSIS!R$20, "")</f>
        <v/>
      </c>
      <c r="AA613" s="100" t="str">
        <f t="shared" si="211"/>
        <v/>
      </c>
      <c r="AB613" s="100" t="str">
        <f t="shared" si="212"/>
        <v/>
      </c>
      <c r="AC613" s="106" t="str">
        <f t="shared" si="213"/>
        <v/>
      </c>
    </row>
    <row r="614" spans="2:29" x14ac:dyDescent="0.2">
      <c r="B614" s="26"/>
      <c r="C614" s="101">
        <f t="shared" si="214"/>
        <v>0</v>
      </c>
      <c r="D614" s="105"/>
      <c r="E614" s="35"/>
      <c r="F614" s="32" t="str">
        <f t="shared" si="215"/>
        <v>N</v>
      </c>
      <c r="G614" s="32" t="str">
        <f t="shared" si="216"/>
        <v>N</v>
      </c>
      <c r="H614" s="32" t="str">
        <f t="shared" si="224"/>
        <v/>
      </c>
      <c r="I614" s="32" t="str">
        <f t="shared" si="204"/>
        <v/>
      </c>
      <c r="J614" s="32" t="str">
        <f t="shared" si="205"/>
        <v/>
      </c>
      <c r="K614" s="32" t="str">
        <f t="shared" si="217"/>
        <v/>
      </c>
      <c r="L614" s="32" t="str">
        <f t="shared" si="218"/>
        <v/>
      </c>
      <c r="M614" s="32" t="str">
        <f t="shared" si="206"/>
        <v/>
      </c>
      <c r="N614" s="32" t="str">
        <f t="shared" si="207"/>
        <v/>
      </c>
      <c r="O614" s="35" t="s">
        <v>51</v>
      </c>
      <c r="P614" s="32"/>
      <c r="Q614" s="32"/>
      <c r="R614" s="100" t="str">
        <f t="shared" si="219"/>
        <v/>
      </c>
      <c r="S614" s="100" t="str">
        <f t="shared" si="220"/>
        <v/>
      </c>
      <c r="T614" s="100" t="str">
        <f t="shared" si="221"/>
        <v/>
      </c>
      <c r="U614" s="100" t="str">
        <f t="shared" si="222"/>
        <v/>
      </c>
      <c r="V614" s="100" t="str">
        <f t="shared" si="208"/>
        <v/>
      </c>
      <c r="W614" s="100" t="str">
        <f t="shared" si="223"/>
        <v/>
      </c>
      <c r="X614" s="100" t="str">
        <f t="shared" si="209"/>
        <v/>
      </c>
      <c r="Y614" s="100" t="str">
        <f t="shared" si="210"/>
        <v/>
      </c>
      <c r="Z614" s="100" t="str">
        <f>IF(LEN(P614)&gt;0, DATA_ANALYSIS!E$20*P614+DATA_ANALYSIS!R$20, "")</f>
        <v/>
      </c>
      <c r="AA614" s="100" t="str">
        <f t="shared" si="211"/>
        <v/>
      </c>
      <c r="AB614" s="100" t="str">
        <f t="shared" si="212"/>
        <v/>
      </c>
      <c r="AC614" s="106" t="str">
        <f t="shared" si="213"/>
        <v/>
      </c>
    </row>
    <row r="615" spans="2:29" x14ac:dyDescent="0.2">
      <c r="B615" s="26"/>
      <c r="C615" s="101">
        <f t="shared" si="214"/>
        <v>0</v>
      </c>
      <c r="D615" s="105"/>
      <c r="E615" s="35"/>
      <c r="F615" s="32" t="str">
        <f t="shared" si="215"/>
        <v>N</v>
      </c>
      <c r="G615" s="32" t="str">
        <f t="shared" si="216"/>
        <v>N</v>
      </c>
      <c r="H615" s="32" t="str">
        <f t="shared" si="224"/>
        <v/>
      </c>
      <c r="I615" s="32" t="str">
        <f t="shared" si="204"/>
        <v/>
      </c>
      <c r="J615" s="32" t="str">
        <f t="shared" si="205"/>
        <v/>
      </c>
      <c r="K615" s="32" t="str">
        <f t="shared" si="217"/>
        <v/>
      </c>
      <c r="L615" s="32" t="str">
        <f t="shared" si="218"/>
        <v/>
      </c>
      <c r="M615" s="32" t="str">
        <f t="shared" si="206"/>
        <v/>
      </c>
      <c r="N615" s="32" t="str">
        <f t="shared" si="207"/>
        <v/>
      </c>
      <c r="O615" s="35" t="s">
        <v>51</v>
      </c>
      <c r="P615" s="32"/>
      <c r="Q615" s="32"/>
      <c r="R615" s="100" t="str">
        <f t="shared" si="219"/>
        <v/>
      </c>
      <c r="S615" s="100" t="str">
        <f t="shared" si="220"/>
        <v/>
      </c>
      <c r="T615" s="100" t="str">
        <f t="shared" si="221"/>
        <v/>
      </c>
      <c r="U615" s="100" t="str">
        <f t="shared" si="222"/>
        <v/>
      </c>
      <c r="V615" s="100" t="str">
        <f t="shared" si="208"/>
        <v/>
      </c>
      <c r="W615" s="100" t="str">
        <f t="shared" si="223"/>
        <v/>
      </c>
      <c r="X615" s="100" t="str">
        <f t="shared" si="209"/>
        <v/>
      </c>
      <c r="Y615" s="100" t="str">
        <f t="shared" si="210"/>
        <v/>
      </c>
      <c r="Z615" s="100" t="str">
        <f>IF(LEN(P615)&gt;0, DATA_ANALYSIS!E$20*P615+DATA_ANALYSIS!R$20, "")</f>
        <v/>
      </c>
      <c r="AA615" s="100" t="str">
        <f t="shared" si="211"/>
        <v/>
      </c>
      <c r="AB615" s="100" t="str">
        <f t="shared" si="212"/>
        <v/>
      </c>
      <c r="AC615" s="106" t="str">
        <f t="shared" si="213"/>
        <v/>
      </c>
    </row>
    <row r="616" spans="2:29" x14ac:dyDescent="0.2">
      <c r="B616" s="26"/>
      <c r="C616" s="101">
        <f t="shared" si="214"/>
        <v>0</v>
      </c>
      <c r="D616" s="105"/>
      <c r="E616" s="35"/>
      <c r="F616" s="32" t="str">
        <f t="shared" si="215"/>
        <v>N</v>
      </c>
      <c r="G616" s="32" t="str">
        <f t="shared" si="216"/>
        <v>N</v>
      </c>
      <c r="H616" s="32" t="str">
        <f t="shared" si="224"/>
        <v/>
      </c>
      <c r="I616" s="32" t="str">
        <f t="shared" si="204"/>
        <v/>
      </c>
      <c r="J616" s="32" t="str">
        <f t="shared" si="205"/>
        <v/>
      </c>
      <c r="K616" s="32" t="str">
        <f t="shared" si="217"/>
        <v/>
      </c>
      <c r="L616" s="32" t="str">
        <f t="shared" si="218"/>
        <v/>
      </c>
      <c r="M616" s="32" t="str">
        <f t="shared" si="206"/>
        <v/>
      </c>
      <c r="N616" s="32" t="str">
        <f t="shared" si="207"/>
        <v/>
      </c>
      <c r="O616" s="35" t="s">
        <v>51</v>
      </c>
      <c r="P616" s="32"/>
      <c r="Q616" s="32"/>
      <c r="R616" s="100" t="str">
        <f t="shared" si="219"/>
        <v/>
      </c>
      <c r="S616" s="100" t="str">
        <f t="shared" si="220"/>
        <v/>
      </c>
      <c r="T616" s="100" t="str">
        <f t="shared" si="221"/>
        <v/>
      </c>
      <c r="U616" s="100" t="str">
        <f t="shared" si="222"/>
        <v/>
      </c>
      <c r="V616" s="100" t="str">
        <f t="shared" si="208"/>
        <v/>
      </c>
      <c r="W616" s="100" t="str">
        <f t="shared" si="223"/>
        <v/>
      </c>
      <c r="X616" s="100" t="str">
        <f t="shared" si="209"/>
        <v/>
      </c>
      <c r="Y616" s="100" t="str">
        <f t="shared" si="210"/>
        <v/>
      </c>
      <c r="Z616" s="100" t="str">
        <f>IF(LEN(P616)&gt;0, DATA_ANALYSIS!E$20*P616+DATA_ANALYSIS!R$20, "")</f>
        <v/>
      </c>
      <c r="AA616" s="100" t="str">
        <f t="shared" si="211"/>
        <v/>
      </c>
      <c r="AB616" s="100" t="str">
        <f t="shared" si="212"/>
        <v/>
      </c>
      <c r="AC616" s="106" t="str">
        <f t="shared" si="213"/>
        <v/>
      </c>
    </row>
    <row r="617" spans="2:29" x14ac:dyDescent="0.2">
      <c r="B617" s="26"/>
      <c r="C617" s="101">
        <f t="shared" si="214"/>
        <v>0</v>
      </c>
      <c r="D617" s="105"/>
      <c r="E617" s="35"/>
      <c r="F617" s="32" t="str">
        <f t="shared" si="215"/>
        <v>N</v>
      </c>
      <c r="G617" s="32" t="str">
        <f t="shared" si="216"/>
        <v>N</v>
      </c>
      <c r="H617" s="32" t="str">
        <f t="shared" si="224"/>
        <v/>
      </c>
      <c r="I617" s="32" t="str">
        <f t="shared" si="204"/>
        <v/>
      </c>
      <c r="J617" s="32" t="str">
        <f t="shared" si="205"/>
        <v/>
      </c>
      <c r="K617" s="32" t="str">
        <f t="shared" si="217"/>
        <v/>
      </c>
      <c r="L617" s="32" t="str">
        <f t="shared" si="218"/>
        <v/>
      </c>
      <c r="M617" s="32" t="str">
        <f t="shared" si="206"/>
        <v/>
      </c>
      <c r="N617" s="32" t="str">
        <f t="shared" si="207"/>
        <v/>
      </c>
      <c r="O617" s="35" t="s">
        <v>51</v>
      </c>
      <c r="P617" s="32"/>
      <c r="Q617" s="32"/>
      <c r="R617" s="100" t="str">
        <f t="shared" si="219"/>
        <v/>
      </c>
      <c r="S617" s="100" t="str">
        <f t="shared" si="220"/>
        <v/>
      </c>
      <c r="T617" s="100" t="str">
        <f t="shared" si="221"/>
        <v/>
      </c>
      <c r="U617" s="100" t="str">
        <f t="shared" si="222"/>
        <v/>
      </c>
      <c r="V617" s="100" t="str">
        <f t="shared" si="208"/>
        <v/>
      </c>
      <c r="W617" s="100" t="str">
        <f t="shared" si="223"/>
        <v/>
      </c>
      <c r="X617" s="100" t="str">
        <f t="shared" si="209"/>
        <v/>
      </c>
      <c r="Y617" s="100" t="str">
        <f t="shared" si="210"/>
        <v/>
      </c>
      <c r="Z617" s="100" t="str">
        <f>IF(LEN(P617)&gt;0, DATA_ANALYSIS!E$20*P617+DATA_ANALYSIS!R$20, "")</f>
        <v/>
      </c>
      <c r="AA617" s="100" t="str">
        <f t="shared" si="211"/>
        <v/>
      </c>
      <c r="AB617" s="100" t="str">
        <f t="shared" si="212"/>
        <v/>
      </c>
      <c r="AC617" s="106" t="str">
        <f t="shared" si="213"/>
        <v/>
      </c>
    </row>
    <row r="618" spans="2:29" x14ac:dyDescent="0.2">
      <c r="B618" s="26"/>
      <c r="C618" s="101">
        <f t="shared" si="214"/>
        <v>0</v>
      </c>
      <c r="D618" s="105"/>
      <c r="E618" s="35"/>
      <c r="F618" s="32" t="str">
        <f t="shared" si="215"/>
        <v>N</v>
      </c>
      <c r="G618" s="32" t="str">
        <f t="shared" si="216"/>
        <v>N</v>
      </c>
      <c r="H618" s="32" t="str">
        <f t="shared" si="224"/>
        <v/>
      </c>
      <c r="I618" s="32" t="str">
        <f t="shared" si="204"/>
        <v/>
      </c>
      <c r="J618" s="32" t="str">
        <f t="shared" si="205"/>
        <v/>
      </c>
      <c r="K618" s="32" t="str">
        <f t="shared" si="217"/>
        <v/>
      </c>
      <c r="L618" s="32" t="str">
        <f t="shared" si="218"/>
        <v/>
      </c>
      <c r="M618" s="32" t="str">
        <f t="shared" si="206"/>
        <v/>
      </c>
      <c r="N618" s="32" t="str">
        <f t="shared" si="207"/>
        <v/>
      </c>
      <c r="O618" s="35" t="s">
        <v>51</v>
      </c>
      <c r="P618" s="32"/>
      <c r="Q618" s="32"/>
      <c r="R618" s="100" t="str">
        <f t="shared" si="219"/>
        <v/>
      </c>
      <c r="S618" s="100" t="str">
        <f t="shared" si="220"/>
        <v/>
      </c>
      <c r="T618" s="100" t="str">
        <f t="shared" si="221"/>
        <v/>
      </c>
      <c r="U618" s="100" t="str">
        <f t="shared" si="222"/>
        <v/>
      </c>
      <c r="V618" s="100" t="str">
        <f t="shared" si="208"/>
        <v/>
      </c>
      <c r="W618" s="100" t="str">
        <f t="shared" si="223"/>
        <v/>
      </c>
      <c r="X618" s="100" t="str">
        <f t="shared" si="209"/>
        <v/>
      </c>
      <c r="Y618" s="100" t="str">
        <f t="shared" si="210"/>
        <v/>
      </c>
      <c r="Z618" s="100" t="str">
        <f>IF(LEN(P618)&gt;0, DATA_ANALYSIS!E$20*P618+DATA_ANALYSIS!R$20, "")</f>
        <v/>
      </c>
      <c r="AA618" s="100" t="str">
        <f t="shared" si="211"/>
        <v/>
      </c>
      <c r="AB618" s="100" t="str">
        <f t="shared" si="212"/>
        <v/>
      </c>
      <c r="AC618" s="106" t="str">
        <f t="shared" si="213"/>
        <v/>
      </c>
    </row>
    <row r="619" spans="2:29" x14ac:dyDescent="0.2">
      <c r="B619" s="26"/>
      <c r="C619" s="101">
        <f t="shared" si="214"/>
        <v>0</v>
      </c>
      <c r="D619" s="105"/>
      <c r="E619" s="35"/>
      <c r="F619" s="32" t="str">
        <f t="shared" si="215"/>
        <v>N</v>
      </c>
      <c r="G619" s="32" t="str">
        <f t="shared" si="216"/>
        <v>N</v>
      </c>
      <c r="H619" s="32" t="str">
        <f t="shared" si="224"/>
        <v/>
      </c>
      <c r="I619" s="32" t="str">
        <f t="shared" si="204"/>
        <v/>
      </c>
      <c r="J619" s="32" t="str">
        <f t="shared" si="205"/>
        <v/>
      </c>
      <c r="K619" s="32" t="str">
        <f t="shared" si="217"/>
        <v/>
      </c>
      <c r="L619" s="32" t="str">
        <f t="shared" si="218"/>
        <v/>
      </c>
      <c r="M619" s="32" t="str">
        <f t="shared" si="206"/>
        <v/>
      </c>
      <c r="N619" s="32" t="str">
        <f t="shared" si="207"/>
        <v/>
      </c>
      <c r="O619" s="35" t="s">
        <v>51</v>
      </c>
      <c r="P619" s="32"/>
      <c r="Q619" s="32"/>
      <c r="R619" s="100" t="str">
        <f t="shared" si="219"/>
        <v/>
      </c>
      <c r="S619" s="100" t="str">
        <f t="shared" si="220"/>
        <v/>
      </c>
      <c r="T619" s="100" t="str">
        <f t="shared" si="221"/>
        <v/>
      </c>
      <c r="U619" s="100" t="str">
        <f t="shared" si="222"/>
        <v/>
      </c>
      <c r="V619" s="100" t="str">
        <f t="shared" si="208"/>
        <v/>
      </c>
      <c r="W619" s="100" t="str">
        <f t="shared" si="223"/>
        <v/>
      </c>
      <c r="X619" s="100" t="str">
        <f t="shared" si="209"/>
        <v/>
      </c>
      <c r="Y619" s="100" t="str">
        <f t="shared" si="210"/>
        <v/>
      </c>
      <c r="Z619" s="100" t="str">
        <f>IF(LEN(P619)&gt;0, DATA_ANALYSIS!E$20*P619+DATA_ANALYSIS!R$20, "")</f>
        <v/>
      </c>
      <c r="AA619" s="100" t="str">
        <f t="shared" si="211"/>
        <v/>
      </c>
      <c r="AB619" s="100" t="str">
        <f t="shared" si="212"/>
        <v/>
      </c>
      <c r="AC619" s="106" t="str">
        <f t="shared" si="213"/>
        <v/>
      </c>
    </row>
    <row r="620" spans="2:29" x14ac:dyDescent="0.2">
      <c r="B620" s="26"/>
      <c r="C620" s="101">
        <f t="shared" si="214"/>
        <v>0</v>
      </c>
      <c r="D620" s="105"/>
      <c r="E620" s="35"/>
      <c r="F620" s="32" t="str">
        <f t="shared" si="215"/>
        <v>N</v>
      </c>
      <c r="G620" s="32" t="str">
        <f t="shared" si="216"/>
        <v>N</v>
      </c>
      <c r="H620" s="32" t="str">
        <f t="shared" si="224"/>
        <v/>
      </c>
      <c r="I620" s="32" t="str">
        <f t="shared" si="204"/>
        <v/>
      </c>
      <c r="J620" s="32" t="str">
        <f t="shared" si="205"/>
        <v/>
      </c>
      <c r="K620" s="32" t="str">
        <f t="shared" si="217"/>
        <v/>
      </c>
      <c r="L620" s="32" t="str">
        <f t="shared" si="218"/>
        <v/>
      </c>
      <c r="M620" s="32" t="str">
        <f t="shared" si="206"/>
        <v/>
      </c>
      <c r="N620" s="32" t="str">
        <f t="shared" si="207"/>
        <v/>
      </c>
      <c r="O620" s="35" t="s">
        <v>51</v>
      </c>
      <c r="P620" s="32"/>
      <c r="Q620" s="32"/>
      <c r="R620" s="100" t="str">
        <f t="shared" si="219"/>
        <v/>
      </c>
      <c r="S620" s="100" t="str">
        <f t="shared" si="220"/>
        <v/>
      </c>
      <c r="T620" s="100" t="str">
        <f t="shared" si="221"/>
        <v/>
      </c>
      <c r="U620" s="100" t="str">
        <f t="shared" si="222"/>
        <v/>
      </c>
      <c r="V620" s="100" t="str">
        <f t="shared" si="208"/>
        <v/>
      </c>
      <c r="W620" s="100" t="str">
        <f t="shared" si="223"/>
        <v/>
      </c>
      <c r="X620" s="100" t="str">
        <f t="shared" si="209"/>
        <v/>
      </c>
      <c r="Y620" s="100" t="str">
        <f t="shared" si="210"/>
        <v/>
      </c>
      <c r="Z620" s="100" t="str">
        <f>IF(LEN(P620)&gt;0, DATA_ANALYSIS!E$20*P620+DATA_ANALYSIS!R$20, "")</f>
        <v/>
      </c>
      <c r="AA620" s="100" t="str">
        <f t="shared" si="211"/>
        <v/>
      </c>
      <c r="AB620" s="100" t="str">
        <f t="shared" si="212"/>
        <v/>
      </c>
      <c r="AC620" s="106" t="str">
        <f t="shared" si="213"/>
        <v/>
      </c>
    </row>
    <row r="621" spans="2:29" x14ac:dyDescent="0.2">
      <c r="B621" s="26"/>
      <c r="C621" s="101">
        <f t="shared" si="214"/>
        <v>0</v>
      </c>
      <c r="D621" s="105"/>
      <c r="E621" s="35"/>
      <c r="F621" s="32" t="str">
        <f t="shared" si="215"/>
        <v>N</v>
      </c>
      <c r="G621" s="32" t="str">
        <f t="shared" si="216"/>
        <v>N</v>
      </c>
      <c r="H621" s="32" t="str">
        <f t="shared" si="224"/>
        <v/>
      </c>
      <c r="I621" s="32" t="str">
        <f t="shared" si="204"/>
        <v/>
      </c>
      <c r="J621" s="32" t="str">
        <f t="shared" si="205"/>
        <v/>
      </c>
      <c r="K621" s="32" t="str">
        <f t="shared" si="217"/>
        <v/>
      </c>
      <c r="L621" s="32" t="str">
        <f t="shared" si="218"/>
        <v/>
      </c>
      <c r="M621" s="32" t="str">
        <f t="shared" si="206"/>
        <v/>
      </c>
      <c r="N621" s="32" t="str">
        <f t="shared" si="207"/>
        <v/>
      </c>
      <c r="O621" s="35" t="s">
        <v>51</v>
      </c>
      <c r="P621" s="32"/>
      <c r="Q621" s="32"/>
      <c r="R621" s="100" t="str">
        <f t="shared" si="219"/>
        <v/>
      </c>
      <c r="S621" s="100" t="str">
        <f t="shared" si="220"/>
        <v/>
      </c>
      <c r="T621" s="100" t="str">
        <f t="shared" si="221"/>
        <v/>
      </c>
      <c r="U621" s="100" t="str">
        <f t="shared" si="222"/>
        <v/>
      </c>
      <c r="V621" s="100" t="str">
        <f t="shared" si="208"/>
        <v/>
      </c>
      <c r="W621" s="100" t="str">
        <f t="shared" si="223"/>
        <v/>
      </c>
      <c r="X621" s="100" t="str">
        <f t="shared" si="209"/>
        <v/>
      </c>
      <c r="Y621" s="100" t="str">
        <f t="shared" si="210"/>
        <v/>
      </c>
      <c r="Z621" s="100" t="str">
        <f>IF(LEN(P621)&gt;0, DATA_ANALYSIS!E$20*P621+DATA_ANALYSIS!R$20, "")</f>
        <v/>
      </c>
      <c r="AA621" s="100" t="str">
        <f t="shared" si="211"/>
        <v/>
      </c>
      <c r="AB621" s="100" t="str">
        <f t="shared" si="212"/>
        <v/>
      </c>
      <c r="AC621" s="106" t="str">
        <f t="shared" si="213"/>
        <v/>
      </c>
    </row>
    <row r="622" spans="2:29" x14ac:dyDescent="0.2">
      <c r="B622" s="26"/>
      <c r="C622" s="101">
        <f t="shared" si="214"/>
        <v>0</v>
      </c>
      <c r="D622" s="105"/>
      <c r="E622" s="35"/>
      <c r="F622" s="32" t="str">
        <f t="shared" si="215"/>
        <v>N</v>
      </c>
      <c r="G622" s="32" t="str">
        <f t="shared" si="216"/>
        <v>N</v>
      </c>
      <c r="H622" s="32" t="str">
        <f t="shared" si="224"/>
        <v/>
      </c>
      <c r="I622" s="32" t="str">
        <f t="shared" si="204"/>
        <v/>
      </c>
      <c r="J622" s="32" t="str">
        <f t="shared" si="205"/>
        <v/>
      </c>
      <c r="K622" s="32" t="str">
        <f t="shared" si="217"/>
        <v/>
      </c>
      <c r="L622" s="32" t="str">
        <f t="shared" si="218"/>
        <v/>
      </c>
      <c r="M622" s="32" t="str">
        <f t="shared" si="206"/>
        <v/>
      </c>
      <c r="N622" s="32" t="str">
        <f t="shared" si="207"/>
        <v/>
      </c>
      <c r="O622" s="35" t="s">
        <v>51</v>
      </c>
      <c r="P622" s="32"/>
      <c r="Q622" s="32"/>
      <c r="R622" s="100" t="str">
        <f t="shared" si="219"/>
        <v/>
      </c>
      <c r="S622" s="100" t="str">
        <f t="shared" si="220"/>
        <v/>
      </c>
      <c r="T622" s="100" t="str">
        <f t="shared" si="221"/>
        <v/>
      </c>
      <c r="U622" s="100" t="str">
        <f t="shared" si="222"/>
        <v/>
      </c>
      <c r="V622" s="100" t="str">
        <f t="shared" si="208"/>
        <v/>
      </c>
      <c r="W622" s="100" t="str">
        <f t="shared" si="223"/>
        <v/>
      </c>
      <c r="X622" s="100" t="str">
        <f t="shared" si="209"/>
        <v/>
      </c>
      <c r="Y622" s="100" t="str">
        <f t="shared" si="210"/>
        <v/>
      </c>
      <c r="Z622" s="100" t="str">
        <f>IF(LEN(P622)&gt;0, DATA_ANALYSIS!E$20*P622+DATA_ANALYSIS!R$20, "")</f>
        <v/>
      </c>
      <c r="AA622" s="100" t="str">
        <f t="shared" si="211"/>
        <v/>
      </c>
      <c r="AB622" s="100" t="str">
        <f t="shared" si="212"/>
        <v/>
      </c>
      <c r="AC622" s="106" t="str">
        <f t="shared" si="213"/>
        <v/>
      </c>
    </row>
    <row r="623" spans="2:29" x14ac:dyDescent="0.2">
      <c r="B623" s="26"/>
      <c r="C623" s="101">
        <f t="shared" si="214"/>
        <v>0</v>
      </c>
      <c r="D623" s="105"/>
      <c r="E623" s="35"/>
      <c r="F623" s="32" t="str">
        <f t="shared" si="215"/>
        <v>N</v>
      </c>
      <c r="G623" s="32" t="str">
        <f t="shared" si="216"/>
        <v>N</v>
      </c>
      <c r="H623" s="32" t="str">
        <f t="shared" si="224"/>
        <v/>
      </c>
      <c r="I623" s="32" t="str">
        <f t="shared" si="204"/>
        <v/>
      </c>
      <c r="J623" s="32" t="str">
        <f t="shared" si="205"/>
        <v/>
      </c>
      <c r="K623" s="32" t="str">
        <f t="shared" si="217"/>
        <v/>
      </c>
      <c r="L623" s="32" t="str">
        <f t="shared" si="218"/>
        <v/>
      </c>
      <c r="M623" s="32" t="str">
        <f t="shared" si="206"/>
        <v/>
      </c>
      <c r="N623" s="32" t="str">
        <f t="shared" si="207"/>
        <v/>
      </c>
      <c r="O623" s="35" t="s">
        <v>51</v>
      </c>
      <c r="P623" s="32"/>
      <c r="Q623" s="32"/>
      <c r="R623" s="100" t="str">
        <f t="shared" si="219"/>
        <v/>
      </c>
      <c r="S623" s="100" t="str">
        <f t="shared" si="220"/>
        <v/>
      </c>
      <c r="T623" s="100" t="str">
        <f t="shared" si="221"/>
        <v/>
      </c>
      <c r="U623" s="100" t="str">
        <f t="shared" si="222"/>
        <v/>
      </c>
      <c r="V623" s="100" t="str">
        <f t="shared" si="208"/>
        <v/>
      </c>
      <c r="W623" s="100" t="str">
        <f t="shared" si="223"/>
        <v/>
      </c>
      <c r="X623" s="100" t="str">
        <f t="shared" si="209"/>
        <v/>
      </c>
      <c r="Y623" s="100" t="str">
        <f t="shared" si="210"/>
        <v/>
      </c>
      <c r="Z623" s="100" t="str">
        <f>IF(LEN(P623)&gt;0, DATA_ANALYSIS!E$20*P623+DATA_ANALYSIS!R$20, "")</f>
        <v/>
      </c>
      <c r="AA623" s="100" t="str">
        <f t="shared" si="211"/>
        <v/>
      </c>
      <c r="AB623" s="100" t="str">
        <f t="shared" si="212"/>
        <v/>
      </c>
      <c r="AC623" s="106" t="str">
        <f t="shared" si="213"/>
        <v/>
      </c>
    </row>
    <row r="624" spans="2:29" x14ac:dyDescent="0.2">
      <c r="B624" s="26"/>
      <c r="C624" s="101">
        <f t="shared" si="214"/>
        <v>0</v>
      </c>
      <c r="D624" s="105"/>
      <c r="E624" s="35"/>
      <c r="F624" s="32" t="str">
        <f t="shared" si="215"/>
        <v>N</v>
      </c>
      <c r="G624" s="32" t="str">
        <f t="shared" si="216"/>
        <v>N</v>
      </c>
      <c r="H624" s="32" t="str">
        <f t="shared" si="224"/>
        <v/>
      </c>
      <c r="I624" s="32" t="str">
        <f t="shared" si="204"/>
        <v/>
      </c>
      <c r="J624" s="32" t="str">
        <f t="shared" si="205"/>
        <v/>
      </c>
      <c r="K624" s="32" t="str">
        <f t="shared" si="217"/>
        <v/>
      </c>
      <c r="L624" s="32" t="str">
        <f t="shared" si="218"/>
        <v/>
      </c>
      <c r="M624" s="32" t="str">
        <f t="shared" si="206"/>
        <v/>
      </c>
      <c r="N624" s="32" t="str">
        <f t="shared" si="207"/>
        <v/>
      </c>
      <c r="O624" s="35" t="s">
        <v>51</v>
      </c>
      <c r="P624" s="32"/>
      <c r="Q624" s="32"/>
      <c r="R624" s="100" t="str">
        <f t="shared" si="219"/>
        <v/>
      </c>
      <c r="S624" s="100" t="str">
        <f t="shared" si="220"/>
        <v/>
      </c>
      <c r="T624" s="100" t="str">
        <f t="shared" si="221"/>
        <v/>
      </c>
      <c r="U624" s="100" t="str">
        <f t="shared" si="222"/>
        <v/>
      </c>
      <c r="V624" s="100" t="str">
        <f t="shared" si="208"/>
        <v/>
      </c>
      <c r="W624" s="100" t="str">
        <f t="shared" si="223"/>
        <v/>
      </c>
      <c r="X624" s="100" t="str">
        <f t="shared" si="209"/>
        <v/>
      </c>
      <c r="Y624" s="100" t="str">
        <f t="shared" si="210"/>
        <v/>
      </c>
      <c r="Z624" s="100" t="str">
        <f>IF(LEN(P624)&gt;0, DATA_ANALYSIS!E$20*P624+DATA_ANALYSIS!R$20, "")</f>
        <v/>
      </c>
      <c r="AA624" s="100" t="str">
        <f t="shared" si="211"/>
        <v/>
      </c>
      <c r="AB624" s="100" t="str">
        <f t="shared" si="212"/>
        <v/>
      </c>
      <c r="AC624" s="106" t="str">
        <f t="shared" si="213"/>
        <v/>
      </c>
    </row>
    <row r="625" spans="2:29" x14ac:dyDescent="0.2">
      <c r="B625" s="26"/>
      <c r="C625" s="101">
        <f t="shared" si="214"/>
        <v>0</v>
      </c>
      <c r="D625" s="105"/>
      <c r="E625" s="35"/>
      <c r="F625" s="32" t="str">
        <f t="shared" si="215"/>
        <v>N</v>
      </c>
      <c r="G625" s="32" t="str">
        <f t="shared" si="216"/>
        <v>N</v>
      </c>
      <c r="H625" s="32" t="str">
        <f t="shared" si="224"/>
        <v/>
      </c>
      <c r="I625" s="32" t="str">
        <f t="shared" si="204"/>
        <v/>
      </c>
      <c r="J625" s="32" t="str">
        <f t="shared" si="205"/>
        <v/>
      </c>
      <c r="K625" s="32" t="str">
        <f t="shared" si="217"/>
        <v/>
      </c>
      <c r="L625" s="32" t="str">
        <f t="shared" si="218"/>
        <v/>
      </c>
      <c r="M625" s="32" t="str">
        <f t="shared" si="206"/>
        <v/>
      </c>
      <c r="N625" s="32" t="str">
        <f t="shared" si="207"/>
        <v/>
      </c>
      <c r="O625" s="35" t="s">
        <v>51</v>
      </c>
      <c r="P625" s="32"/>
      <c r="Q625" s="32"/>
      <c r="R625" s="100" t="str">
        <f t="shared" si="219"/>
        <v/>
      </c>
      <c r="S625" s="100" t="str">
        <f t="shared" si="220"/>
        <v/>
      </c>
      <c r="T625" s="100" t="str">
        <f t="shared" si="221"/>
        <v/>
      </c>
      <c r="U625" s="100" t="str">
        <f t="shared" si="222"/>
        <v/>
      </c>
      <c r="V625" s="100" t="str">
        <f t="shared" si="208"/>
        <v/>
      </c>
      <c r="W625" s="100" t="str">
        <f t="shared" si="223"/>
        <v/>
      </c>
      <c r="X625" s="100" t="str">
        <f t="shared" si="209"/>
        <v/>
      </c>
      <c r="Y625" s="100" t="str">
        <f t="shared" si="210"/>
        <v/>
      </c>
      <c r="Z625" s="100" t="str">
        <f>IF(LEN(P625)&gt;0, DATA_ANALYSIS!E$20*P625+DATA_ANALYSIS!R$20, "")</f>
        <v/>
      </c>
      <c r="AA625" s="100" t="str">
        <f t="shared" si="211"/>
        <v/>
      </c>
      <c r="AB625" s="100" t="str">
        <f t="shared" si="212"/>
        <v/>
      </c>
      <c r="AC625" s="106" t="str">
        <f t="shared" si="213"/>
        <v/>
      </c>
    </row>
    <row r="626" spans="2:29" x14ac:dyDescent="0.2">
      <c r="B626" s="26"/>
      <c r="C626" s="101">
        <f t="shared" si="214"/>
        <v>0</v>
      </c>
      <c r="D626" s="105"/>
      <c r="E626" s="35"/>
      <c r="F626" s="32" t="str">
        <f t="shared" si="215"/>
        <v>N</v>
      </c>
      <c r="G626" s="32" t="str">
        <f t="shared" si="216"/>
        <v>N</v>
      </c>
      <c r="H626" s="32" t="str">
        <f t="shared" si="224"/>
        <v/>
      </c>
      <c r="I626" s="32" t="str">
        <f t="shared" si="204"/>
        <v/>
      </c>
      <c r="J626" s="32" t="str">
        <f t="shared" si="205"/>
        <v/>
      </c>
      <c r="K626" s="32" t="str">
        <f t="shared" si="217"/>
        <v/>
      </c>
      <c r="L626" s="32" t="str">
        <f t="shared" si="218"/>
        <v/>
      </c>
      <c r="M626" s="32" t="str">
        <f t="shared" si="206"/>
        <v/>
      </c>
      <c r="N626" s="32" t="str">
        <f t="shared" si="207"/>
        <v/>
      </c>
      <c r="O626" s="35" t="s">
        <v>51</v>
      </c>
      <c r="P626" s="32"/>
      <c r="Q626" s="32"/>
      <c r="R626" s="100" t="str">
        <f t="shared" si="219"/>
        <v/>
      </c>
      <c r="S626" s="100" t="str">
        <f t="shared" si="220"/>
        <v/>
      </c>
      <c r="T626" s="100" t="str">
        <f t="shared" si="221"/>
        <v/>
      </c>
      <c r="U626" s="100" t="str">
        <f t="shared" si="222"/>
        <v/>
      </c>
      <c r="V626" s="100" t="str">
        <f t="shared" si="208"/>
        <v/>
      </c>
      <c r="W626" s="100" t="str">
        <f t="shared" si="223"/>
        <v/>
      </c>
      <c r="X626" s="100" t="str">
        <f t="shared" si="209"/>
        <v/>
      </c>
      <c r="Y626" s="100" t="str">
        <f t="shared" si="210"/>
        <v/>
      </c>
      <c r="Z626" s="100" t="str">
        <f>IF(LEN(P626)&gt;0, DATA_ANALYSIS!E$20*P626+DATA_ANALYSIS!R$20, "")</f>
        <v/>
      </c>
      <c r="AA626" s="100" t="str">
        <f t="shared" si="211"/>
        <v/>
      </c>
      <c r="AB626" s="100" t="str">
        <f t="shared" si="212"/>
        <v/>
      </c>
      <c r="AC626" s="106" t="str">
        <f t="shared" si="213"/>
        <v/>
      </c>
    </row>
    <row r="627" spans="2:29" x14ac:dyDescent="0.2">
      <c r="B627" s="26"/>
      <c r="C627" s="101">
        <f t="shared" si="214"/>
        <v>0</v>
      </c>
      <c r="D627" s="105"/>
      <c r="E627" s="35"/>
      <c r="F627" s="32" t="str">
        <f t="shared" si="215"/>
        <v>N</v>
      </c>
      <c r="G627" s="32" t="str">
        <f t="shared" si="216"/>
        <v>N</v>
      </c>
      <c r="H627" s="32" t="str">
        <f t="shared" si="224"/>
        <v/>
      </c>
      <c r="I627" s="32" t="str">
        <f t="shared" si="204"/>
        <v/>
      </c>
      <c r="J627" s="32" t="str">
        <f t="shared" si="205"/>
        <v/>
      </c>
      <c r="K627" s="32" t="str">
        <f t="shared" si="217"/>
        <v/>
      </c>
      <c r="L627" s="32" t="str">
        <f t="shared" si="218"/>
        <v/>
      </c>
      <c r="M627" s="32" t="str">
        <f t="shared" si="206"/>
        <v/>
      </c>
      <c r="N627" s="32" t="str">
        <f t="shared" si="207"/>
        <v/>
      </c>
      <c r="O627" s="35" t="s">
        <v>51</v>
      </c>
      <c r="P627" s="32"/>
      <c r="Q627" s="32"/>
      <c r="R627" s="100" t="str">
        <f t="shared" si="219"/>
        <v/>
      </c>
      <c r="S627" s="100" t="str">
        <f t="shared" si="220"/>
        <v/>
      </c>
      <c r="T627" s="100" t="str">
        <f t="shared" si="221"/>
        <v/>
      </c>
      <c r="U627" s="100" t="str">
        <f t="shared" si="222"/>
        <v/>
      </c>
      <c r="V627" s="100" t="str">
        <f t="shared" si="208"/>
        <v/>
      </c>
      <c r="W627" s="100" t="str">
        <f t="shared" si="223"/>
        <v/>
      </c>
      <c r="X627" s="100" t="str">
        <f t="shared" si="209"/>
        <v/>
      </c>
      <c r="Y627" s="100" t="str">
        <f t="shared" si="210"/>
        <v/>
      </c>
      <c r="Z627" s="100" t="str">
        <f>IF(LEN(P627)&gt;0, DATA_ANALYSIS!E$20*P627+DATA_ANALYSIS!R$20, "")</f>
        <v/>
      </c>
      <c r="AA627" s="100" t="str">
        <f t="shared" si="211"/>
        <v/>
      </c>
      <c r="AB627" s="100" t="str">
        <f t="shared" si="212"/>
        <v/>
      </c>
      <c r="AC627" s="106" t="str">
        <f t="shared" si="213"/>
        <v/>
      </c>
    </row>
    <row r="628" spans="2:29" x14ac:dyDescent="0.2">
      <c r="B628" s="26"/>
      <c r="C628" s="101">
        <f t="shared" si="214"/>
        <v>0</v>
      </c>
      <c r="D628" s="105"/>
      <c r="E628" s="35"/>
      <c r="F628" s="32" t="str">
        <f t="shared" si="215"/>
        <v>N</v>
      </c>
      <c r="G628" s="32" t="str">
        <f t="shared" si="216"/>
        <v>N</v>
      </c>
      <c r="H628" s="32" t="str">
        <f t="shared" si="224"/>
        <v/>
      </c>
      <c r="I628" s="32" t="str">
        <f t="shared" si="204"/>
        <v/>
      </c>
      <c r="J628" s="32" t="str">
        <f t="shared" si="205"/>
        <v/>
      </c>
      <c r="K628" s="32" t="str">
        <f t="shared" si="217"/>
        <v/>
      </c>
      <c r="L628" s="32" t="str">
        <f t="shared" si="218"/>
        <v/>
      </c>
      <c r="M628" s="32" t="str">
        <f t="shared" si="206"/>
        <v/>
      </c>
      <c r="N628" s="32" t="str">
        <f t="shared" si="207"/>
        <v/>
      </c>
      <c r="O628" s="35" t="s">
        <v>51</v>
      </c>
      <c r="P628" s="32"/>
      <c r="Q628" s="32"/>
      <c r="R628" s="100" t="str">
        <f t="shared" si="219"/>
        <v/>
      </c>
      <c r="S628" s="100" t="str">
        <f t="shared" si="220"/>
        <v/>
      </c>
      <c r="T628" s="100" t="str">
        <f t="shared" si="221"/>
        <v/>
      </c>
      <c r="U628" s="100" t="str">
        <f t="shared" si="222"/>
        <v/>
      </c>
      <c r="V628" s="100" t="str">
        <f t="shared" si="208"/>
        <v/>
      </c>
      <c r="W628" s="100" t="str">
        <f t="shared" si="223"/>
        <v/>
      </c>
      <c r="X628" s="100" t="str">
        <f t="shared" si="209"/>
        <v/>
      </c>
      <c r="Y628" s="100" t="str">
        <f t="shared" si="210"/>
        <v/>
      </c>
      <c r="Z628" s="100" t="str">
        <f>IF(LEN(P628)&gt;0, DATA_ANALYSIS!E$20*P628+DATA_ANALYSIS!R$20, "")</f>
        <v/>
      </c>
      <c r="AA628" s="100" t="str">
        <f t="shared" si="211"/>
        <v/>
      </c>
      <c r="AB628" s="100" t="str">
        <f t="shared" si="212"/>
        <v/>
      </c>
      <c r="AC628" s="106" t="str">
        <f t="shared" si="213"/>
        <v/>
      </c>
    </row>
    <row r="629" spans="2:29" x14ac:dyDescent="0.2">
      <c r="B629" s="26"/>
      <c r="C629" s="101">
        <f t="shared" si="214"/>
        <v>0</v>
      </c>
      <c r="D629" s="105"/>
      <c r="E629" s="35"/>
      <c r="F629" s="32" t="str">
        <f t="shared" si="215"/>
        <v>N</v>
      </c>
      <c r="G629" s="32" t="str">
        <f t="shared" si="216"/>
        <v>N</v>
      </c>
      <c r="H629" s="32" t="str">
        <f t="shared" si="224"/>
        <v/>
      </c>
      <c r="I629" s="32" t="str">
        <f t="shared" si="204"/>
        <v/>
      </c>
      <c r="J629" s="32" t="str">
        <f t="shared" si="205"/>
        <v/>
      </c>
      <c r="K629" s="32" t="str">
        <f t="shared" si="217"/>
        <v/>
      </c>
      <c r="L629" s="32" t="str">
        <f t="shared" si="218"/>
        <v/>
      </c>
      <c r="M629" s="32" t="str">
        <f t="shared" si="206"/>
        <v/>
      </c>
      <c r="N629" s="32" t="str">
        <f t="shared" si="207"/>
        <v/>
      </c>
      <c r="O629" s="35" t="s">
        <v>51</v>
      </c>
      <c r="P629" s="32"/>
      <c r="Q629" s="32"/>
      <c r="R629" s="100" t="str">
        <f t="shared" si="219"/>
        <v/>
      </c>
      <c r="S629" s="100" t="str">
        <f t="shared" si="220"/>
        <v/>
      </c>
      <c r="T629" s="100" t="str">
        <f t="shared" si="221"/>
        <v/>
      </c>
      <c r="U629" s="100" t="str">
        <f t="shared" si="222"/>
        <v/>
      </c>
      <c r="V629" s="100" t="str">
        <f t="shared" si="208"/>
        <v/>
      </c>
      <c r="W629" s="100" t="str">
        <f t="shared" si="223"/>
        <v/>
      </c>
      <c r="X629" s="100" t="str">
        <f t="shared" si="209"/>
        <v/>
      </c>
      <c r="Y629" s="100" t="str">
        <f t="shared" si="210"/>
        <v/>
      </c>
      <c r="Z629" s="100" t="str">
        <f>IF(LEN(P629)&gt;0, DATA_ANALYSIS!E$20*P629+DATA_ANALYSIS!R$20, "")</f>
        <v/>
      </c>
      <c r="AA629" s="100" t="str">
        <f t="shared" si="211"/>
        <v/>
      </c>
      <c r="AB629" s="100" t="str">
        <f t="shared" si="212"/>
        <v/>
      </c>
      <c r="AC629" s="106" t="str">
        <f t="shared" si="213"/>
        <v/>
      </c>
    </row>
    <row r="630" spans="2:29" x14ac:dyDescent="0.2">
      <c r="B630" s="26"/>
      <c r="C630" s="101">
        <f t="shared" si="214"/>
        <v>0</v>
      </c>
      <c r="D630" s="105"/>
      <c r="E630" s="35"/>
      <c r="F630" s="32" t="str">
        <f t="shared" si="215"/>
        <v>N</v>
      </c>
      <c r="G630" s="32" t="str">
        <f t="shared" si="216"/>
        <v>N</v>
      </c>
      <c r="H630" s="32" t="str">
        <f t="shared" si="224"/>
        <v/>
      </c>
      <c r="I630" s="32" t="str">
        <f t="shared" si="204"/>
        <v/>
      </c>
      <c r="J630" s="32" t="str">
        <f t="shared" si="205"/>
        <v/>
      </c>
      <c r="K630" s="32" t="str">
        <f t="shared" si="217"/>
        <v/>
      </c>
      <c r="L630" s="32" t="str">
        <f t="shared" si="218"/>
        <v/>
      </c>
      <c r="M630" s="32" t="str">
        <f t="shared" si="206"/>
        <v/>
      </c>
      <c r="N630" s="32" t="str">
        <f t="shared" si="207"/>
        <v/>
      </c>
      <c r="O630" s="35" t="s">
        <v>51</v>
      </c>
      <c r="P630" s="32"/>
      <c r="Q630" s="32"/>
      <c r="R630" s="100" t="str">
        <f t="shared" si="219"/>
        <v/>
      </c>
      <c r="S630" s="100" t="str">
        <f t="shared" si="220"/>
        <v/>
      </c>
      <c r="T630" s="100" t="str">
        <f t="shared" si="221"/>
        <v/>
      </c>
      <c r="U630" s="100" t="str">
        <f t="shared" si="222"/>
        <v/>
      </c>
      <c r="V630" s="100" t="str">
        <f t="shared" si="208"/>
        <v/>
      </c>
      <c r="W630" s="100" t="str">
        <f t="shared" si="223"/>
        <v/>
      </c>
      <c r="X630" s="100" t="str">
        <f t="shared" si="209"/>
        <v/>
      </c>
      <c r="Y630" s="100" t="str">
        <f t="shared" si="210"/>
        <v/>
      </c>
      <c r="Z630" s="100" t="str">
        <f>IF(LEN(P630)&gt;0, DATA_ANALYSIS!E$20*P630+DATA_ANALYSIS!R$20, "")</f>
        <v/>
      </c>
      <c r="AA630" s="100" t="str">
        <f t="shared" si="211"/>
        <v/>
      </c>
      <c r="AB630" s="100" t="str">
        <f t="shared" si="212"/>
        <v/>
      </c>
      <c r="AC630" s="106" t="str">
        <f t="shared" si="213"/>
        <v/>
      </c>
    </row>
    <row r="631" spans="2:29" x14ac:dyDescent="0.2">
      <c r="B631" s="26"/>
      <c r="C631" s="101">
        <f t="shared" si="214"/>
        <v>0</v>
      </c>
      <c r="D631" s="105"/>
      <c r="E631" s="35"/>
      <c r="F631" s="32" t="str">
        <f t="shared" si="215"/>
        <v>N</v>
      </c>
      <c r="G631" s="32" t="str">
        <f t="shared" si="216"/>
        <v>N</v>
      </c>
      <c r="H631" s="32" t="str">
        <f t="shared" si="224"/>
        <v/>
      </c>
      <c r="I631" s="32" t="str">
        <f t="shared" si="204"/>
        <v/>
      </c>
      <c r="J631" s="32" t="str">
        <f t="shared" si="205"/>
        <v/>
      </c>
      <c r="K631" s="32" t="str">
        <f t="shared" si="217"/>
        <v/>
      </c>
      <c r="L631" s="32" t="str">
        <f t="shared" si="218"/>
        <v/>
      </c>
      <c r="M631" s="32" t="str">
        <f t="shared" si="206"/>
        <v/>
      </c>
      <c r="N631" s="32" t="str">
        <f t="shared" si="207"/>
        <v/>
      </c>
      <c r="O631" s="35" t="s">
        <v>51</v>
      </c>
      <c r="P631" s="32"/>
      <c r="Q631" s="32"/>
      <c r="R631" s="100" t="str">
        <f t="shared" si="219"/>
        <v/>
      </c>
      <c r="S631" s="100" t="str">
        <f t="shared" si="220"/>
        <v/>
      </c>
      <c r="T631" s="100" t="str">
        <f t="shared" si="221"/>
        <v/>
      </c>
      <c r="U631" s="100" t="str">
        <f t="shared" si="222"/>
        <v/>
      </c>
      <c r="V631" s="100" t="str">
        <f t="shared" si="208"/>
        <v/>
      </c>
      <c r="W631" s="100" t="str">
        <f t="shared" si="223"/>
        <v/>
      </c>
      <c r="X631" s="100" t="str">
        <f t="shared" si="209"/>
        <v/>
      </c>
      <c r="Y631" s="100" t="str">
        <f t="shared" si="210"/>
        <v/>
      </c>
      <c r="Z631" s="100" t="str">
        <f>IF(LEN(P631)&gt;0, DATA_ANALYSIS!E$20*P631+DATA_ANALYSIS!R$20, "")</f>
        <v/>
      </c>
      <c r="AA631" s="100" t="str">
        <f t="shared" si="211"/>
        <v/>
      </c>
      <c r="AB631" s="100" t="str">
        <f t="shared" si="212"/>
        <v/>
      </c>
      <c r="AC631" s="106" t="str">
        <f t="shared" si="213"/>
        <v/>
      </c>
    </row>
    <row r="632" spans="2:29" x14ac:dyDescent="0.2">
      <c r="B632" s="26"/>
      <c r="C632" s="101">
        <f t="shared" si="214"/>
        <v>0</v>
      </c>
      <c r="D632" s="105"/>
      <c r="E632" s="35"/>
      <c r="F632" s="32" t="str">
        <f t="shared" si="215"/>
        <v>N</v>
      </c>
      <c r="G632" s="32" t="str">
        <f t="shared" si="216"/>
        <v>N</v>
      </c>
      <c r="H632" s="32" t="str">
        <f t="shared" si="224"/>
        <v/>
      </c>
      <c r="I632" s="32" t="str">
        <f t="shared" si="204"/>
        <v/>
      </c>
      <c r="J632" s="32" t="str">
        <f t="shared" si="205"/>
        <v/>
      </c>
      <c r="K632" s="32" t="str">
        <f t="shared" si="217"/>
        <v/>
      </c>
      <c r="L632" s="32" t="str">
        <f t="shared" si="218"/>
        <v/>
      </c>
      <c r="M632" s="32" t="str">
        <f t="shared" si="206"/>
        <v/>
      </c>
      <c r="N632" s="32" t="str">
        <f t="shared" si="207"/>
        <v/>
      </c>
      <c r="O632" s="35" t="s">
        <v>51</v>
      </c>
      <c r="P632" s="32"/>
      <c r="Q632" s="32"/>
      <c r="R632" s="100" t="str">
        <f t="shared" si="219"/>
        <v/>
      </c>
      <c r="S632" s="100" t="str">
        <f t="shared" si="220"/>
        <v/>
      </c>
      <c r="T632" s="100" t="str">
        <f t="shared" si="221"/>
        <v/>
      </c>
      <c r="U632" s="100" t="str">
        <f t="shared" si="222"/>
        <v/>
      </c>
      <c r="V632" s="100" t="str">
        <f t="shared" si="208"/>
        <v/>
      </c>
      <c r="W632" s="100" t="str">
        <f t="shared" si="223"/>
        <v/>
      </c>
      <c r="X632" s="100" t="str">
        <f t="shared" si="209"/>
        <v/>
      </c>
      <c r="Y632" s="100" t="str">
        <f t="shared" si="210"/>
        <v/>
      </c>
      <c r="Z632" s="100" t="str">
        <f>IF(LEN(P632)&gt;0, DATA_ANALYSIS!E$20*P632+DATA_ANALYSIS!R$20, "")</f>
        <v/>
      </c>
      <c r="AA632" s="100" t="str">
        <f t="shared" si="211"/>
        <v/>
      </c>
      <c r="AB632" s="100" t="str">
        <f t="shared" si="212"/>
        <v/>
      </c>
      <c r="AC632" s="106" t="str">
        <f t="shared" si="213"/>
        <v/>
      </c>
    </row>
    <row r="633" spans="2:29" x14ac:dyDescent="0.2">
      <c r="B633" s="26"/>
      <c r="C633" s="101">
        <f t="shared" si="214"/>
        <v>0</v>
      </c>
      <c r="D633" s="105"/>
      <c r="E633" s="35"/>
      <c r="F633" s="32" t="str">
        <f t="shared" si="215"/>
        <v>N</v>
      </c>
      <c r="G633" s="32" t="str">
        <f t="shared" si="216"/>
        <v>N</v>
      </c>
      <c r="H633" s="32" t="str">
        <f t="shared" si="224"/>
        <v/>
      </c>
      <c r="I633" s="32" t="str">
        <f t="shared" si="204"/>
        <v/>
      </c>
      <c r="J633" s="32" t="str">
        <f t="shared" si="205"/>
        <v/>
      </c>
      <c r="K633" s="32" t="str">
        <f t="shared" si="217"/>
        <v/>
      </c>
      <c r="L633" s="32" t="str">
        <f t="shared" si="218"/>
        <v/>
      </c>
      <c r="M633" s="32" t="str">
        <f t="shared" si="206"/>
        <v/>
      </c>
      <c r="N633" s="32" t="str">
        <f t="shared" si="207"/>
        <v/>
      </c>
      <c r="O633" s="35" t="s">
        <v>51</v>
      </c>
      <c r="P633" s="32"/>
      <c r="Q633" s="32"/>
      <c r="R633" s="100" t="str">
        <f t="shared" si="219"/>
        <v/>
      </c>
      <c r="S633" s="100" t="str">
        <f t="shared" si="220"/>
        <v/>
      </c>
      <c r="T633" s="100" t="str">
        <f t="shared" si="221"/>
        <v/>
      </c>
      <c r="U633" s="100" t="str">
        <f t="shared" si="222"/>
        <v/>
      </c>
      <c r="V633" s="100" t="str">
        <f t="shared" si="208"/>
        <v/>
      </c>
      <c r="W633" s="100" t="str">
        <f t="shared" si="223"/>
        <v/>
      </c>
      <c r="X633" s="100" t="str">
        <f t="shared" si="209"/>
        <v/>
      </c>
      <c r="Y633" s="100" t="str">
        <f t="shared" si="210"/>
        <v/>
      </c>
      <c r="Z633" s="100" t="str">
        <f>IF(LEN(P633)&gt;0, DATA_ANALYSIS!E$20*P633+DATA_ANALYSIS!R$20, "")</f>
        <v/>
      </c>
      <c r="AA633" s="100" t="str">
        <f t="shared" si="211"/>
        <v/>
      </c>
      <c r="AB633" s="100" t="str">
        <f t="shared" si="212"/>
        <v/>
      </c>
      <c r="AC633" s="106" t="str">
        <f t="shared" si="213"/>
        <v/>
      </c>
    </row>
    <row r="634" spans="2:29" x14ac:dyDescent="0.2">
      <c r="B634" s="26"/>
      <c r="C634" s="101">
        <f t="shared" si="214"/>
        <v>0</v>
      </c>
      <c r="D634" s="105"/>
      <c r="E634" s="35"/>
      <c r="F634" s="32" t="str">
        <f t="shared" si="215"/>
        <v>N</v>
      </c>
      <c r="G634" s="32" t="str">
        <f t="shared" si="216"/>
        <v>N</v>
      </c>
      <c r="H634" s="32" t="str">
        <f t="shared" si="224"/>
        <v/>
      </c>
      <c r="I634" s="32" t="str">
        <f t="shared" si="204"/>
        <v/>
      </c>
      <c r="J634" s="32" t="str">
        <f t="shared" si="205"/>
        <v/>
      </c>
      <c r="K634" s="32" t="str">
        <f t="shared" si="217"/>
        <v/>
      </c>
      <c r="L634" s="32" t="str">
        <f t="shared" si="218"/>
        <v/>
      </c>
      <c r="M634" s="32" t="str">
        <f t="shared" si="206"/>
        <v/>
      </c>
      <c r="N634" s="32" t="str">
        <f t="shared" si="207"/>
        <v/>
      </c>
      <c r="O634" s="35" t="s">
        <v>51</v>
      </c>
      <c r="P634" s="32"/>
      <c r="Q634" s="32"/>
      <c r="R634" s="100" t="str">
        <f t="shared" si="219"/>
        <v/>
      </c>
      <c r="S634" s="100" t="str">
        <f t="shared" si="220"/>
        <v/>
      </c>
      <c r="T634" s="100" t="str">
        <f t="shared" si="221"/>
        <v/>
      </c>
      <c r="U634" s="100" t="str">
        <f t="shared" si="222"/>
        <v/>
      </c>
      <c r="V634" s="100" t="str">
        <f t="shared" si="208"/>
        <v/>
      </c>
      <c r="W634" s="100" t="str">
        <f t="shared" si="223"/>
        <v/>
      </c>
      <c r="X634" s="100" t="str">
        <f t="shared" si="209"/>
        <v/>
      </c>
      <c r="Y634" s="100" t="str">
        <f t="shared" si="210"/>
        <v/>
      </c>
      <c r="Z634" s="100" t="str">
        <f>IF(LEN(P634)&gt;0, DATA_ANALYSIS!E$20*P634+DATA_ANALYSIS!R$20, "")</f>
        <v/>
      </c>
      <c r="AA634" s="100" t="str">
        <f t="shared" si="211"/>
        <v/>
      </c>
      <c r="AB634" s="100" t="str">
        <f t="shared" si="212"/>
        <v/>
      </c>
      <c r="AC634" s="106" t="str">
        <f t="shared" si="213"/>
        <v/>
      </c>
    </row>
    <row r="635" spans="2:29" x14ac:dyDescent="0.2">
      <c r="B635" s="26"/>
      <c r="C635" s="101">
        <f t="shared" si="214"/>
        <v>0</v>
      </c>
      <c r="D635" s="105"/>
      <c r="E635" s="35"/>
      <c r="F635" s="32" t="str">
        <f t="shared" si="215"/>
        <v>N</v>
      </c>
      <c r="G635" s="32" t="str">
        <f t="shared" si="216"/>
        <v>N</v>
      </c>
      <c r="H635" s="32" t="str">
        <f t="shared" si="224"/>
        <v/>
      </c>
      <c r="I635" s="32" t="str">
        <f t="shared" si="204"/>
        <v/>
      </c>
      <c r="J635" s="32" t="str">
        <f t="shared" si="205"/>
        <v/>
      </c>
      <c r="K635" s="32" t="str">
        <f t="shared" si="217"/>
        <v/>
      </c>
      <c r="L635" s="32" t="str">
        <f t="shared" si="218"/>
        <v/>
      </c>
      <c r="M635" s="32" t="str">
        <f t="shared" si="206"/>
        <v/>
      </c>
      <c r="N635" s="32" t="str">
        <f t="shared" si="207"/>
        <v/>
      </c>
      <c r="O635" s="35" t="s">
        <v>51</v>
      </c>
      <c r="P635" s="32"/>
      <c r="Q635" s="32"/>
      <c r="R635" s="100" t="str">
        <f t="shared" si="219"/>
        <v/>
      </c>
      <c r="S635" s="100" t="str">
        <f t="shared" si="220"/>
        <v/>
      </c>
      <c r="T635" s="100" t="str">
        <f t="shared" si="221"/>
        <v/>
      </c>
      <c r="U635" s="100" t="str">
        <f t="shared" si="222"/>
        <v/>
      </c>
      <c r="V635" s="100" t="str">
        <f t="shared" si="208"/>
        <v/>
      </c>
      <c r="W635" s="100" t="str">
        <f t="shared" si="223"/>
        <v/>
      </c>
      <c r="X635" s="100" t="str">
        <f t="shared" si="209"/>
        <v/>
      </c>
      <c r="Y635" s="100" t="str">
        <f t="shared" si="210"/>
        <v/>
      </c>
      <c r="Z635" s="100" t="str">
        <f>IF(LEN(P635)&gt;0, DATA_ANALYSIS!E$20*P635+DATA_ANALYSIS!R$20, "")</f>
        <v/>
      </c>
      <c r="AA635" s="100" t="str">
        <f t="shared" si="211"/>
        <v/>
      </c>
      <c r="AB635" s="100" t="str">
        <f t="shared" si="212"/>
        <v/>
      </c>
      <c r="AC635" s="106" t="str">
        <f t="shared" si="213"/>
        <v/>
      </c>
    </row>
    <row r="636" spans="2:29" x14ac:dyDescent="0.2">
      <c r="B636" s="26"/>
      <c r="C636" s="101">
        <f t="shared" si="214"/>
        <v>0</v>
      </c>
      <c r="D636" s="105"/>
      <c r="E636" s="35"/>
      <c r="F636" s="32" t="str">
        <f t="shared" si="215"/>
        <v>N</v>
      </c>
      <c r="G636" s="32" t="str">
        <f t="shared" si="216"/>
        <v>N</v>
      </c>
      <c r="H636" s="32" t="str">
        <f t="shared" si="224"/>
        <v/>
      </c>
      <c r="I636" s="32" t="str">
        <f t="shared" si="204"/>
        <v/>
      </c>
      <c r="J636" s="32" t="str">
        <f t="shared" si="205"/>
        <v/>
      </c>
      <c r="K636" s="32" t="str">
        <f t="shared" si="217"/>
        <v/>
      </c>
      <c r="L636" s="32" t="str">
        <f t="shared" si="218"/>
        <v/>
      </c>
      <c r="M636" s="32" t="str">
        <f t="shared" si="206"/>
        <v/>
      </c>
      <c r="N636" s="32" t="str">
        <f t="shared" si="207"/>
        <v/>
      </c>
      <c r="O636" s="35" t="s">
        <v>51</v>
      </c>
      <c r="P636" s="32"/>
      <c r="Q636" s="32"/>
      <c r="R636" s="100" t="str">
        <f t="shared" si="219"/>
        <v/>
      </c>
      <c r="S636" s="100" t="str">
        <f t="shared" si="220"/>
        <v/>
      </c>
      <c r="T636" s="100" t="str">
        <f t="shared" si="221"/>
        <v/>
      </c>
      <c r="U636" s="100" t="str">
        <f t="shared" si="222"/>
        <v/>
      </c>
      <c r="V636" s="100" t="str">
        <f t="shared" si="208"/>
        <v/>
      </c>
      <c r="W636" s="100" t="str">
        <f t="shared" si="223"/>
        <v/>
      </c>
      <c r="X636" s="100" t="str">
        <f t="shared" si="209"/>
        <v/>
      </c>
      <c r="Y636" s="100" t="str">
        <f t="shared" si="210"/>
        <v/>
      </c>
      <c r="Z636" s="100" t="str">
        <f>IF(LEN(P636)&gt;0, DATA_ANALYSIS!E$20*P636+DATA_ANALYSIS!R$20, "")</f>
        <v/>
      </c>
      <c r="AA636" s="100" t="str">
        <f t="shared" si="211"/>
        <v/>
      </c>
      <c r="AB636" s="100" t="str">
        <f t="shared" si="212"/>
        <v/>
      </c>
      <c r="AC636" s="106" t="str">
        <f t="shared" si="213"/>
        <v/>
      </c>
    </row>
    <row r="637" spans="2:29" x14ac:dyDescent="0.2">
      <c r="B637" s="26"/>
      <c r="C637" s="101">
        <f t="shared" si="214"/>
        <v>0</v>
      </c>
      <c r="D637" s="105"/>
      <c r="E637" s="35"/>
      <c r="F637" s="32" t="str">
        <f t="shared" si="215"/>
        <v>N</v>
      </c>
      <c r="G637" s="32" t="str">
        <f t="shared" si="216"/>
        <v>N</v>
      </c>
      <c r="H637" s="32" t="str">
        <f t="shared" si="224"/>
        <v/>
      </c>
      <c r="I637" s="32" t="str">
        <f t="shared" si="204"/>
        <v/>
      </c>
      <c r="J637" s="32" t="str">
        <f t="shared" si="205"/>
        <v/>
      </c>
      <c r="K637" s="32" t="str">
        <f t="shared" si="217"/>
        <v/>
      </c>
      <c r="L637" s="32" t="str">
        <f t="shared" si="218"/>
        <v/>
      </c>
      <c r="M637" s="32" t="str">
        <f t="shared" si="206"/>
        <v/>
      </c>
      <c r="N637" s="32" t="str">
        <f t="shared" si="207"/>
        <v/>
      </c>
      <c r="O637" s="35" t="s">
        <v>51</v>
      </c>
      <c r="P637" s="32"/>
      <c r="Q637" s="32"/>
      <c r="R637" s="100" t="str">
        <f t="shared" si="219"/>
        <v/>
      </c>
      <c r="S637" s="100" t="str">
        <f t="shared" si="220"/>
        <v/>
      </c>
      <c r="T637" s="100" t="str">
        <f t="shared" si="221"/>
        <v/>
      </c>
      <c r="U637" s="100" t="str">
        <f t="shared" si="222"/>
        <v/>
      </c>
      <c r="V637" s="100" t="str">
        <f t="shared" si="208"/>
        <v/>
      </c>
      <c r="W637" s="100" t="str">
        <f t="shared" si="223"/>
        <v/>
      </c>
      <c r="X637" s="100" t="str">
        <f t="shared" si="209"/>
        <v/>
      </c>
      <c r="Y637" s="100" t="str">
        <f t="shared" si="210"/>
        <v/>
      </c>
      <c r="Z637" s="100" t="str">
        <f>IF(LEN(P637)&gt;0, DATA_ANALYSIS!E$20*P637+DATA_ANALYSIS!R$20, "")</f>
        <v/>
      </c>
      <c r="AA637" s="100" t="str">
        <f t="shared" si="211"/>
        <v/>
      </c>
      <c r="AB637" s="100" t="str">
        <f t="shared" si="212"/>
        <v/>
      </c>
      <c r="AC637" s="106" t="str">
        <f t="shared" si="213"/>
        <v/>
      </c>
    </row>
    <row r="638" spans="2:29" x14ac:dyDescent="0.2">
      <c r="B638" s="26"/>
      <c r="C638" s="101">
        <f t="shared" si="214"/>
        <v>0</v>
      </c>
      <c r="D638" s="105"/>
      <c r="E638" s="35"/>
      <c r="F638" s="32" t="str">
        <f t="shared" si="215"/>
        <v>N</v>
      </c>
      <c r="G638" s="32" t="str">
        <f t="shared" si="216"/>
        <v>N</v>
      </c>
      <c r="H638" s="32" t="str">
        <f t="shared" si="224"/>
        <v/>
      </c>
      <c r="I638" s="32" t="str">
        <f t="shared" si="204"/>
        <v/>
      </c>
      <c r="J638" s="32" t="str">
        <f t="shared" si="205"/>
        <v/>
      </c>
      <c r="K638" s="32" t="str">
        <f t="shared" si="217"/>
        <v/>
      </c>
      <c r="L638" s="32" t="str">
        <f t="shared" si="218"/>
        <v/>
      </c>
      <c r="M638" s="32" t="str">
        <f t="shared" si="206"/>
        <v/>
      </c>
      <c r="N638" s="32" t="str">
        <f t="shared" si="207"/>
        <v/>
      </c>
      <c r="O638" s="35" t="s">
        <v>51</v>
      </c>
      <c r="P638" s="32"/>
      <c r="Q638" s="32"/>
      <c r="R638" s="100" t="str">
        <f t="shared" si="219"/>
        <v/>
      </c>
      <c r="S638" s="100" t="str">
        <f t="shared" si="220"/>
        <v/>
      </c>
      <c r="T638" s="100" t="str">
        <f t="shared" si="221"/>
        <v/>
      </c>
      <c r="U638" s="100" t="str">
        <f t="shared" si="222"/>
        <v/>
      </c>
      <c r="V638" s="100" t="str">
        <f t="shared" si="208"/>
        <v/>
      </c>
      <c r="W638" s="100" t="str">
        <f t="shared" si="223"/>
        <v/>
      </c>
      <c r="X638" s="100" t="str">
        <f t="shared" si="209"/>
        <v/>
      </c>
      <c r="Y638" s="100" t="str">
        <f t="shared" si="210"/>
        <v/>
      </c>
      <c r="Z638" s="100" t="str">
        <f>IF(LEN(P638)&gt;0, DATA_ANALYSIS!E$20*P638+DATA_ANALYSIS!R$20, "")</f>
        <v/>
      </c>
      <c r="AA638" s="100" t="str">
        <f t="shared" si="211"/>
        <v/>
      </c>
      <c r="AB638" s="100" t="str">
        <f t="shared" si="212"/>
        <v/>
      </c>
      <c r="AC638" s="106" t="str">
        <f t="shared" si="213"/>
        <v/>
      </c>
    </row>
    <row r="639" spans="2:29" x14ac:dyDescent="0.2">
      <c r="B639" s="26"/>
      <c r="C639" s="101">
        <f t="shared" si="214"/>
        <v>0</v>
      </c>
      <c r="D639" s="105"/>
      <c r="E639" s="35"/>
      <c r="F639" s="32" t="str">
        <f t="shared" si="215"/>
        <v>N</v>
      </c>
      <c r="G639" s="32" t="str">
        <f t="shared" si="216"/>
        <v>N</v>
      </c>
      <c r="H639" s="32" t="str">
        <f t="shared" si="224"/>
        <v/>
      </c>
      <c r="I639" s="32" t="str">
        <f t="shared" si="204"/>
        <v/>
      </c>
      <c r="J639" s="32" t="str">
        <f t="shared" si="205"/>
        <v/>
      </c>
      <c r="K639" s="32" t="str">
        <f t="shared" si="217"/>
        <v/>
      </c>
      <c r="L639" s="32" t="str">
        <f t="shared" si="218"/>
        <v/>
      </c>
      <c r="M639" s="32" t="str">
        <f t="shared" si="206"/>
        <v/>
      </c>
      <c r="N639" s="32" t="str">
        <f t="shared" si="207"/>
        <v/>
      </c>
      <c r="O639" s="35" t="s">
        <v>51</v>
      </c>
      <c r="P639" s="32"/>
      <c r="Q639" s="32"/>
      <c r="R639" s="100" t="str">
        <f t="shared" si="219"/>
        <v/>
      </c>
      <c r="S639" s="100" t="str">
        <f t="shared" si="220"/>
        <v/>
      </c>
      <c r="T639" s="100" t="str">
        <f t="shared" si="221"/>
        <v/>
      </c>
      <c r="U639" s="100" t="str">
        <f t="shared" si="222"/>
        <v/>
      </c>
      <c r="V639" s="100" t="str">
        <f t="shared" si="208"/>
        <v/>
      </c>
      <c r="W639" s="100" t="str">
        <f t="shared" si="223"/>
        <v/>
      </c>
      <c r="X639" s="100" t="str">
        <f t="shared" si="209"/>
        <v/>
      </c>
      <c r="Y639" s="100" t="str">
        <f t="shared" si="210"/>
        <v/>
      </c>
      <c r="Z639" s="100" t="str">
        <f>IF(LEN(P639)&gt;0, DATA_ANALYSIS!E$20*P639+DATA_ANALYSIS!R$20, "")</f>
        <v/>
      </c>
      <c r="AA639" s="100" t="str">
        <f t="shared" si="211"/>
        <v/>
      </c>
      <c r="AB639" s="100" t="str">
        <f t="shared" si="212"/>
        <v/>
      </c>
      <c r="AC639" s="106" t="str">
        <f t="shared" si="213"/>
        <v/>
      </c>
    </row>
    <row r="640" spans="2:29" x14ac:dyDescent="0.2">
      <c r="B640" s="26"/>
      <c r="C640" s="101">
        <f t="shared" si="214"/>
        <v>0</v>
      </c>
      <c r="D640" s="105"/>
      <c r="E640" s="35"/>
      <c r="F640" s="32" t="str">
        <f t="shared" si="215"/>
        <v>N</v>
      </c>
      <c r="G640" s="32" t="str">
        <f t="shared" si="216"/>
        <v>N</v>
      </c>
      <c r="H640" s="32" t="str">
        <f t="shared" si="224"/>
        <v/>
      </c>
      <c r="I640" s="32" t="str">
        <f t="shared" si="204"/>
        <v/>
      </c>
      <c r="J640" s="32" t="str">
        <f t="shared" si="205"/>
        <v/>
      </c>
      <c r="K640" s="32" t="str">
        <f t="shared" si="217"/>
        <v/>
      </c>
      <c r="L640" s="32" t="str">
        <f t="shared" si="218"/>
        <v/>
      </c>
      <c r="M640" s="32" t="str">
        <f t="shared" si="206"/>
        <v/>
      </c>
      <c r="N640" s="32" t="str">
        <f t="shared" si="207"/>
        <v/>
      </c>
      <c r="O640" s="35" t="s">
        <v>51</v>
      </c>
      <c r="P640" s="32"/>
      <c r="Q640" s="32"/>
      <c r="R640" s="100" t="str">
        <f t="shared" si="219"/>
        <v/>
      </c>
      <c r="S640" s="100" t="str">
        <f t="shared" si="220"/>
        <v/>
      </c>
      <c r="T640" s="100" t="str">
        <f t="shared" si="221"/>
        <v/>
      </c>
      <c r="U640" s="100" t="str">
        <f t="shared" si="222"/>
        <v/>
      </c>
      <c r="V640" s="100" t="str">
        <f t="shared" si="208"/>
        <v/>
      </c>
      <c r="W640" s="100" t="str">
        <f t="shared" si="223"/>
        <v/>
      </c>
      <c r="X640" s="100" t="str">
        <f t="shared" si="209"/>
        <v/>
      </c>
      <c r="Y640" s="100" t="str">
        <f t="shared" si="210"/>
        <v/>
      </c>
      <c r="Z640" s="100" t="str">
        <f>IF(LEN(P640)&gt;0, DATA_ANALYSIS!E$20*P640+DATA_ANALYSIS!R$20, "")</f>
        <v/>
      </c>
      <c r="AA640" s="100" t="str">
        <f t="shared" si="211"/>
        <v/>
      </c>
      <c r="AB640" s="100" t="str">
        <f t="shared" si="212"/>
        <v/>
      </c>
      <c r="AC640" s="106" t="str">
        <f t="shared" si="213"/>
        <v/>
      </c>
    </row>
    <row r="641" spans="2:29" x14ac:dyDescent="0.2">
      <c r="B641" s="26"/>
      <c r="C641" s="101">
        <f t="shared" si="214"/>
        <v>0</v>
      </c>
      <c r="D641" s="105"/>
      <c r="E641" s="35"/>
      <c r="F641" s="32" t="str">
        <f t="shared" si="215"/>
        <v>N</v>
      </c>
      <c r="G641" s="32" t="str">
        <f t="shared" si="216"/>
        <v>N</v>
      </c>
      <c r="H641" s="32" t="str">
        <f t="shared" si="224"/>
        <v/>
      </c>
      <c r="I641" s="32" t="str">
        <f t="shared" si="204"/>
        <v/>
      </c>
      <c r="J641" s="32" t="str">
        <f t="shared" si="205"/>
        <v/>
      </c>
      <c r="K641" s="32" t="str">
        <f t="shared" si="217"/>
        <v/>
      </c>
      <c r="L641" s="32" t="str">
        <f t="shared" si="218"/>
        <v/>
      </c>
      <c r="M641" s="32" t="str">
        <f t="shared" si="206"/>
        <v/>
      </c>
      <c r="N641" s="32" t="str">
        <f t="shared" si="207"/>
        <v/>
      </c>
      <c r="O641" s="35" t="s">
        <v>51</v>
      </c>
      <c r="P641" s="32"/>
      <c r="Q641" s="32"/>
      <c r="R641" s="100" t="str">
        <f t="shared" si="219"/>
        <v/>
      </c>
      <c r="S641" s="100" t="str">
        <f t="shared" si="220"/>
        <v/>
      </c>
      <c r="T641" s="100" t="str">
        <f t="shared" si="221"/>
        <v/>
      </c>
      <c r="U641" s="100" t="str">
        <f t="shared" si="222"/>
        <v/>
      </c>
      <c r="V641" s="100" t="str">
        <f t="shared" si="208"/>
        <v/>
      </c>
      <c r="W641" s="100" t="str">
        <f t="shared" si="223"/>
        <v/>
      </c>
      <c r="X641" s="100" t="str">
        <f t="shared" si="209"/>
        <v/>
      </c>
      <c r="Y641" s="100" t="str">
        <f t="shared" si="210"/>
        <v/>
      </c>
      <c r="Z641" s="100" t="str">
        <f>IF(LEN(P641)&gt;0, DATA_ANALYSIS!E$20*P641+DATA_ANALYSIS!R$20, "")</f>
        <v/>
      </c>
      <c r="AA641" s="100" t="str">
        <f t="shared" si="211"/>
        <v/>
      </c>
      <c r="AB641" s="100" t="str">
        <f t="shared" si="212"/>
        <v/>
      </c>
      <c r="AC641" s="106" t="str">
        <f t="shared" si="213"/>
        <v/>
      </c>
    </row>
    <row r="642" spans="2:29" x14ac:dyDescent="0.2">
      <c r="B642" s="26"/>
      <c r="C642" s="101">
        <f t="shared" si="214"/>
        <v>0</v>
      </c>
      <c r="D642" s="105"/>
      <c r="E642" s="35"/>
      <c r="F642" s="32" t="str">
        <f t="shared" si="215"/>
        <v>N</v>
      </c>
      <c r="G642" s="32" t="str">
        <f t="shared" si="216"/>
        <v>N</v>
      </c>
      <c r="H642" s="32" t="str">
        <f t="shared" si="224"/>
        <v/>
      </c>
      <c r="I642" s="32" t="str">
        <f t="shared" si="204"/>
        <v/>
      </c>
      <c r="J642" s="32" t="str">
        <f t="shared" si="205"/>
        <v/>
      </c>
      <c r="K642" s="32" t="str">
        <f t="shared" si="217"/>
        <v/>
      </c>
      <c r="L642" s="32" t="str">
        <f t="shared" si="218"/>
        <v/>
      </c>
      <c r="M642" s="32" t="str">
        <f t="shared" si="206"/>
        <v/>
      </c>
      <c r="N642" s="32" t="str">
        <f t="shared" si="207"/>
        <v/>
      </c>
      <c r="O642" s="35" t="s">
        <v>51</v>
      </c>
      <c r="P642" s="32"/>
      <c r="Q642" s="32"/>
      <c r="R642" s="100" t="str">
        <f t="shared" si="219"/>
        <v/>
      </c>
      <c r="S642" s="100" t="str">
        <f t="shared" si="220"/>
        <v/>
      </c>
      <c r="T642" s="100" t="str">
        <f t="shared" si="221"/>
        <v/>
      </c>
      <c r="U642" s="100" t="str">
        <f t="shared" si="222"/>
        <v/>
      </c>
      <c r="V642" s="100" t="str">
        <f t="shared" si="208"/>
        <v/>
      </c>
      <c r="W642" s="100" t="str">
        <f t="shared" si="223"/>
        <v/>
      </c>
      <c r="X642" s="100" t="str">
        <f t="shared" si="209"/>
        <v/>
      </c>
      <c r="Y642" s="100" t="str">
        <f t="shared" si="210"/>
        <v/>
      </c>
      <c r="Z642" s="100" t="str">
        <f>IF(LEN(P642)&gt;0, DATA_ANALYSIS!E$20*P642+DATA_ANALYSIS!R$20, "")</f>
        <v/>
      </c>
      <c r="AA642" s="100" t="str">
        <f t="shared" si="211"/>
        <v/>
      </c>
      <c r="AB642" s="100" t="str">
        <f t="shared" si="212"/>
        <v/>
      </c>
      <c r="AC642" s="106" t="str">
        <f t="shared" si="213"/>
        <v/>
      </c>
    </row>
    <row r="643" spans="2:29" x14ac:dyDescent="0.2">
      <c r="B643" s="26"/>
      <c r="C643" s="101">
        <f t="shared" si="214"/>
        <v>0</v>
      </c>
      <c r="D643" s="105"/>
      <c r="E643" s="35"/>
      <c r="F643" s="32" t="str">
        <f t="shared" si="215"/>
        <v>N</v>
      </c>
      <c r="G643" s="32" t="str">
        <f t="shared" si="216"/>
        <v>N</v>
      </c>
      <c r="H643" s="32" t="str">
        <f t="shared" si="224"/>
        <v/>
      </c>
      <c r="I643" s="32" t="str">
        <f t="shared" si="204"/>
        <v/>
      </c>
      <c r="J643" s="32" t="str">
        <f t="shared" si="205"/>
        <v/>
      </c>
      <c r="K643" s="32" t="str">
        <f t="shared" si="217"/>
        <v/>
      </c>
      <c r="L643" s="32" t="str">
        <f t="shared" si="218"/>
        <v/>
      </c>
      <c r="M643" s="32" t="str">
        <f t="shared" si="206"/>
        <v/>
      </c>
      <c r="N643" s="32" t="str">
        <f t="shared" si="207"/>
        <v/>
      </c>
      <c r="O643" s="35" t="s">
        <v>51</v>
      </c>
      <c r="P643" s="32"/>
      <c r="Q643" s="32"/>
      <c r="R643" s="100" t="str">
        <f t="shared" si="219"/>
        <v/>
      </c>
      <c r="S643" s="100" t="str">
        <f t="shared" si="220"/>
        <v/>
      </c>
      <c r="T643" s="100" t="str">
        <f t="shared" si="221"/>
        <v/>
      </c>
      <c r="U643" s="100" t="str">
        <f t="shared" si="222"/>
        <v/>
      </c>
      <c r="V643" s="100" t="str">
        <f t="shared" si="208"/>
        <v/>
      </c>
      <c r="W643" s="100" t="str">
        <f t="shared" si="223"/>
        <v/>
      </c>
      <c r="X643" s="100" t="str">
        <f t="shared" si="209"/>
        <v/>
      </c>
      <c r="Y643" s="100" t="str">
        <f t="shared" si="210"/>
        <v/>
      </c>
      <c r="Z643" s="100" t="str">
        <f>IF(LEN(P643)&gt;0, DATA_ANALYSIS!E$20*P643+DATA_ANALYSIS!R$20, "")</f>
        <v/>
      </c>
      <c r="AA643" s="100" t="str">
        <f t="shared" si="211"/>
        <v/>
      </c>
      <c r="AB643" s="100" t="str">
        <f t="shared" si="212"/>
        <v/>
      </c>
      <c r="AC643" s="106" t="str">
        <f t="shared" si="213"/>
        <v/>
      </c>
    </row>
    <row r="644" spans="2:29" x14ac:dyDescent="0.2">
      <c r="B644" s="26"/>
      <c r="C644" s="101">
        <f t="shared" si="214"/>
        <v>0</v>
      </c>
      <c r="D644" s="105"/>
      <c r="E644" s="35"/>
      <c r="F644" s="32" t="str">
        <f t="shared" si="215"/>
        <v>N</v>
      </c>
      <c r="G644" s="32" t="str">
        <f t="shared" si="216"/>
        <v>N</v>
      </c>
      <c r="H644" s="32" t="str">
        <f t="shared" si="224"/>
        <v/>
      </c>
      <c r="I644" s="32" t="str">
        <f t="shared" si="204"/>
        <v/>
      </c>
      <c r="J644" s="32" t="str">
        <f t="shared" si="205"/>
        <v/>
      </c>
      <c r="K644" s="32" t="str">
        <f t="shared" si="217"/>
        <v/>
      </c>
      <c r="L644" s="32" t="str">
        <f t="shared" si="218"/>
        <v/>
      </c>
      <c r="M644" s="32" t="str">
        <f t="shared" si="206"/>
        <v/>
      </c>
      <c r="N644" s="32" t="str">
        <f t="shared" si="207"/>
        <v/>
      </c>
      <c r="O644" s="35" t="s">
        <v>51</v>
      </c>
      <c r="P644" s="32"/>
      <c r="Q644" s="32"/>
      <c r="R644" s="100" t="str">
        <f t="shared" si="219"/>
        <v/>
      </c>
      <c r="S644" s="100" t="str">
        <f t="shared" si="220"/>
        <v/>
      </c>
      <c r="T644" s="100" t="str">
        <f t="shared" si="221"/>
        <v/>
      </c>
      <c r="U644" s="100" t="str">
        <f t="shared" si="222"/>
        <v/>
      </c>
      <c r="V644" s="100" t="str">
        <f t="shared" si="208"/>
        <v/>
      </c>
      <c r="W644" s="100" t="str">
        <f t="shared" si="223"/>
        <v/>
      </c>
      <c r="X644" s="100" t="str">
        <f t="shared" si="209"/>
        <v/>
      </c>
      <c r="Y644" s="100" t="str">
        <f t="shared" si="210"/>
        <v/>
      </c>
      <c r="Z644" s="100" t="str">
        <f>IF(LEN(P644)&gt;0, DATA_ANALYSIS!E$20*P644+DATA_ANALYSIS!R$20, "")</f>
        <v/>
      </c>
      <c r="AA644" s="100" t="str">
        <f t="shared" si="211"/>
        <v/>
      </c>
      <c r="AB644" s="100" t="str">
        <f t="shared" si="212"/>
        <v/>
      </c>
      <c r="AC644" s="106" t="str">
        <f t="shared" si="213"/>
        <v/>
      </c>
    </row>
    <row r="645" spans="2:29" x14ac:dyDescent="0.2">
      <c r="B645" s="26"/>
      <c r="C645" s="101">
        <f t="shared" si="214"/>
        <v>0</v>
      </c>
      <c r="D645" s="105"/>
      <c r="E645" s="35"/>
      <c r="F645" s="32" t="str">
        <f t="shared" si="215"/>
        <v>N</v>
      </c>
      <c r="G645" s="32" t="str">
        <f t="shared" si="216"/>
        <v>N</v>
      </c>
      <c r="H645" s="32" t="str">
        <f t="shared" si="224"/>
        <v/>
      </c>
      <c r="I645" s="32" t="str">
        <f t="shared" si="204"/>
        <v/>
      </c>
      <c r="J645" s="32" t="str">
        <f t="shared" si="205"/>
        <v/>
      </c>
      <c r="K645" s="32" t="str">
        <f t="shared" si="217"/>
        <v/>
      </c>
      <c r="L645" s="32" t="str">
        <f t="shared" si="218"/>
        <v/>
      </c>
      <c r="M645" s="32" t="str">
        <f t="shared" si="206"/>
        <v/>
      </c>
      <c r="N645" s="32" t="str">
        <f t="shared" si="207"/>
        <v/>
      </c>
      <c r="O645" s="35" t="s">
        <v>51</v>
      </c>
      <c r="P645" s="32"/>
      <c r="Q645" s="32"/>
      <c r="R645" s="100" t="str">
        <f t="shared" si="219"/>
        <v/>
      </c>
      <c r="S645" s="100" t="str">
        <f t="shared" si="220"/>
        <v/>
      </c>
      <c r="T645" s="100" t="str">
        <f t="shared" si="221"/>
        <v/>
      </c>
      <c r="U645" s="100" t="str">
        <f t="shared" si="222"/>
        <v/>
      </c>
      <c r="V645" s="100" t="str">
        <f t="shared" si="208"/>
        <v/>
      </c>
      <c r="W645" s="100" t="str">
        <f t="shared" si="223"/>
        <v/>
      </c>
      <c r="X645" s="100" t="str">
        <f t="shared" si="209"/>
        <v/>
      </c>
      <c r="Y645" s="100" t="str">
        <f t="shared" si="210"/>
        <v/>
      </c>
      <c r="Z645" s="100" t="str">
        <f>IF(LEN(P645)&gt;0, DATA_ANALYSIS!E$20*P645+DATA_ANALYSIS!R$20, "")</f>
        <v/>
      </c>
      <c r="AA645" s="100" t="str">
        <f t="shared" si="211"/>
        <v/>
      </c>
      <c r="AB645" s="100" t="str">
        <f t="shared" si="212"/>
        <v/>
      </c>
      <c r="AC645" s="106" t="str">
        <f t="shared" si="213"/>
        <v/>
      </c>
    </row>
    <row r="646" spans="2:29" x14ac:dyDescent="0.2">
      <c r="B646" s="26"/>
      <c r="C646" s="101">
        <f t="shared" si="214"/>
        <v>0</v>
      </c>
      <c r="D646" s="105"/>
      <c r="E646" s="35"/>
      <c r="F646" s="32" t="str">
        <f t="shared" si="215"/>
        <v>N</v>
      </c>
      <c r="G646" s="32" t="str">
        <f t="shared" si="216"/>
        <v>N</v>
      </c>
      <c r="H646" s="32" t="str">
        <f t="shared" si="224"/>
        <v/>
      </c>
      <c r="I646" s="32" t="str">
        <f t="shared" si="204"/>
        <v/>
      </c>
      <c r="J646" s="32" t="str">
        <f t="shared" si="205"/>
        <v/>
      </c>
      <c r="K646" s="32" t="str">
        <f t="shared" si="217"/>
        <v/>
      </c>
      <c r="L646" s="32" t="str">
        <f t="shared" si="218"/>
        <v/>
      </c>
      <c r="M646" s="32" t="str">
        <f t="shared" si="206"/>
        <v/>
      </c>
      <c r="N646" s="32" t="str">
        <f t="shared" si="207"/>
        <v/>
      </c>
      <c r="O646" s="35" t="s">
        <v>51</v>
      </c>
      <c r="P646" s="32"/>
      <c r="Q646" s="32"/>
      <c r="R646" s="100" t="str">
        <f t="shared" si="219"/>
        <v/>
      </c>
      <c r="S646" s="100" t="str">
        <f t="shared" si="220"/>
        <v/>
      </c>
      <c r="T646" s="100" t="str">
        <f t="shared" si="221"/>
        <v/>
      </c>
      <c r="U646" s="100" t="str">
        <f t="shared" si="222"/>
        <v/>
      </c>
      <c r="V646" s="100" t="str">
        <f t="shared" si="208"/>
        <v/>
      </c>
      <c r="W646" s="100" t="str">
        <f t="shared" si="223"/>
        <v/>
      </c>
      <c r="X646" s="100" t="str">
        <f t="shared" si="209"/>
        <v/>
      </c>
      <c r="Y646" s="100" t="str">
        <f t="shared" si="210"/>
        <v/>
      </c>
      <c r="Z646" s="100" t="str">
        <f>IF(LEN(P646)&gt;0, DATA_ANALYSIS!E$20*P646+DATA_ANALYSIS!R$20, "")</f>
        <v/>
      </c>
      <c r="AA646" s="100" t="str">
        <f t="shared" si="211"/>
        <v/>
      </c>
      <c r="AB646" s="100" t="str">
        <f t="shared" si="212"/>
        <v/>
      </c>
      <c r="AC646" s="106" t="str">
        <f t="shared" si="213"/>
        <v/>
      </c>
    </row>
    <row r="647" spans="2:29" x14ac:dyDescent="0.2">
      <c r="B647" s="26"/>
      <c r="C647" s="101">
        <f t="shared" si="214"/>
        <v>0</v>
      </c>
      <c r="D647" s="105"/>
      <c r="E647" s="35"/>
      <c r="F647" s="32" t="str">
        <f t="shared" si="215"/>
        <v>N</v>
      </c>
      <c r="G647" s="32" t="str">
        <f t="shared" si="216"/>
        <v>N</v>
      </c>
      <c r="H647" s="32" t="str">
        <f t="shared" si="224"/>
        <v/>
      </c>
      <c r="I647" s="32" t="str">
        <f t="shared" si="204"/>
        <v/>
      </c>
      <c r="J647" s="32" t="str">
        <f t="shared" si="205"/>
        <v/>
      </c>
      <c r="K647" s="32" t="str">
        <f t="shared" si="217"/>
        <v/>
      </c>
      <c r="L647" s="32" t="str">
        <f t="shared" si="218"/>
        <v/>
      </c>
      <c r="M647" s="32" t="str">
        <f t="shared" si="206"/>
        <v/>
      </c>
      <c r="N647" s="32" t="str">
        <f t="shared" si="207"/>
        <v/>
      </c>
      <c r="O647" s="35" t="s">
        <v>51</v>
      </c>
      <c r="P647" s="32"/>
      <c r="Q647" s="32"/>
      <c r="R647" s="100" t="str">
        <f t="shared" si="219"/>
        <v/>
      </c>
      <c r="S647" s="100" t="str">
        <f t="shared" si="220"/>
        <v/>
      </c>
      <c r="T647" s="100" t="str">
        <f t="shared" si="221"/>
        <v/>
      </c>
      <c r="U647" s="100" t="str">
        <f t="shared" si="222"/>
        <v/>
      </c>
      <c r="V647" s="100" t="str">
        <f t="shared" si="208"/>
        <v/>
      </c>
      <c r="W647" s="100" t="str">
        <f t="shared" si="223"/>
        <v/>
      </c>
      <c r="X647" s="100" t="str">
        <f t="shared" si="209"/>
        <v/>
      </c>
      <c r="Y647" s="100" t="str">
        <f t="shared" si="210"/>
        <v/>
      </c>
      <c r="Z647" s="100" t="str">
        <f>IF(LEN(P647)&gt;0, DATA_ANALYSIS!E$20*P647+DATA_ANALYSIS!R$20, "")</f>
        <v/>
      </c>
      <c r="AA647" s="100" t="str">
        <f t="shared" si="211"/>
        <v/>
      </c>
      <c r="AB647" s="100" t="str">
        <f t="shared" si="212"/>
        <v/>
      </c>
      <c r="AC647" s="106" t="str">
        <f t="shared" si="213"/>
        <v/>
      </c>
    </row>
    <row r="648" spans="2:29" x14ac:dyDescent="0.2">
      <c r="B648" s="26"/>
      <c r="C648" s="101">
        <f t="shared" si="214"/>
        <v>0</v>
      </c>
      <c r="D648" s="105"/>
      <c r="E648" s="35"/>
      <c r="F648" s="32" t="str">
        <f t="shared" si="215"/>
        <v>N</v>
      </c>
      <c r="G648" s="32" t="str">
        <f t="shared" si="216"/>
        <v>N</v>
      </c>
      <c r="H648" s="32" t="str">
        <f t="shared" si="224"/>
        <v/>
      </c>
      <c r="I648" s="32" t="str">
        <f t="shared" si="204"/>
        <v/>
      </c>
      <c r="J648" s="32" t="str">
        <f t="shared" si="205"/>
        <v/>
      </c>
      <c r="K648" s="32" t="str">
        <f t="shared" si="217"/>
        <v/>
      </c>
      <c r="L648" s="32" t="str">
        <f t="shared" si="218"/>
        <v/>
      </c>
      <c r="M648" s="32" t="str">
        <f t="shared" si="206"/>
        <v/>
      </c>
      <c r="N648" s="32" t="str">
        <f t="shared" si="207"/>
        <v/>
      </c>
      <c r="O648" s="35" t="s">
        <v>51</v>
      </c>
      <c r="P648" s="32"/>
      <c r="Q648" s="32"/>
      <c r="R648" s="100" t="str">
        <f t="shared" si="219"/>
        <v/>
      </c>
      <c r="S648" s="100" t="str">
        <f t="shared" si="220"/>
        <v/>
      </c>
      <c r="T648" s="100" t="str">
        <f t="shared" si="221"/>
        <v/>
      </c>
      <c r="U648" s="100" t="str">
        <f t="shared" si="222"/>
        <v/>
      </c>
      <c r="V648" s="100" t="str">
        <f t="shared" si="208"/>
        <v/>
      </c>
      <c r="W648" s="100" t="str">
        <f t="shared" si="223"/>
        <v/>
      </c>
      <c r="X648" s="100" t="str">
        <f t="shared" si="209"/>
        <v/>
      </c>
      <c r="Y648" s="100" t="str">
        <f t="shared" si="210"/>
        <v/>
      </c>
      <c r="Z648" s="100" t="str">
        <f>IF(LEN(P648)&gt;0, DATA_ANALYSIS!E$20*P648+DATA_ANALYSIS!R$20, "")</f>
        <v/>
      </c>
      <c r="AA648" s="100" t="str">
        <f t="shared" si="211"/>
        <v/>
      </c>
      <c r="AB648" s="100" t="str">
        <f t="shared" si="212"/>
        <v/>
      </c>
      <c r="AC648" s="106" t="str">
        <f t="shared" si="213"/>
        <v/>
      </c>
    </row>
    <row r="649" spans="2:29" x14ac:dyDescent="0.2">
      <c r="B649" s="26"/>
      <c r="C649" s="101">
        <f t="shared" si="214"/>
        <v>0</v>
      </c>
      <c r="D649" s="105"/>
      <c r="E649" s="35"/>
      <c r="F649" s="32" t="str">
        <f t="shared" si="215"/>
        <v>N</v>
      </c>
      <c r="G649" s="32" t="str">
        <f t="shared" si="216"/>
        <v>N</v>
      </c>
      <c r="H649" s="32" t="str">
        <f t="shared" si="224"/>
        <v/>
      </c>
      <c r="I649" s="32" t="str">
        <f t="shared" si="204"/>
        <v/>
      </c>
      <c r="J649" s="32" t="str">
        <f t="shared" si="205"/>
        <v/>
      </c>
      <c r="K649" s="32" t="str">
        <f t="shared" si="217"/>
        <v/>
      </c>
      <c r="L649" s="32" t="str">
        <f t="shared" si="218"/>
        <v/>
      </c>
      <c r="M649" s="32" t="str">
        <f t="shared" si="206"/>
        <v/>
      </c>
      <c r="N649" s="32" t="str">
        <f t="shared" si="207"/>
        <v/>
      </c>
      <c r="O649" s="35" t="s">
        <v>51</v>
      </c>
      <c r="P649" s="32"/>
      <c r="Q649" s="32"/>
      <c r="R649" s="100" t="str">
        <f t="shared" si="219"/>
        <v/>
      </c>
      <c r="S649" s="100" t="str">
        <f t="shared" si="220"/>
        <v/>
      </c>
      <c r="T649" s="100" t="str">
        <f t="shared" si="221"/>
        <v/>
      </c>
      <c r="U649" s="100" t="str">
        <f t="shared" si="222"/>
        <v/>
      </c>
      <c r="V649" s="100" t="str">
        <f t="shared" si="208"/>
        <v/>
      </c>
      <c r="W649" s="100" t="str">
        <f t="shared" si="223"/>
        <v/>
      </c>
      <c r="X649" s="100" t="str">
        <f t="shared" si="209"/>
        <v/>
      </c>
      <c r="Y649" s="100" t="str">
        <f t="shared" si="210"/>
        <v/>
      </c>
      <c r="Z649" s="100" t="str">
        <f>IF(LEN(P649)&gt;0, DATA_ANALYSIS!E$20*P649+DATA_ANALYSIS!R$20, "")</f>
        <v/>
      </c>
      <c r="AA649" s="100" t="str">
        <f t="shared" si="211"/>
        <v/>
      </c>
      <c r="AB649" s="100" t="str">
        <f t="shared" si="212"/>
        <v/>
      </c>
      <c r="AC649" s="106" t="str">
        <f t="shared" si="213"/>
        <v/>
      </c>
    </row>
    <row r="650" spans="2:29" x14ac:dyDescent="0.2">
      <c r="B650" s="26"/>
      <c r="C650" s="101">
        <f t="shared" si="214"/>
        <v>0</v>
      </c>
      <c r="D650" s="105"/>
      <c r="E650" s="35"/>
      <c r="F650" s="32" t="str">
        <f t="shared" si="215"/>
        <v>N</v>
      </c>
      <c r="G650" s="32" t="str">
        <f t="shared" si="216"/>
        <v>N</v>
      </c>
      <c r="H650" s="32" t="str">
        <f t="shared" si="224"/>
        <v/>
      </c>
      <c r="I650" s="32" t="str">
        <f t="shared" si="204"/>
        <v/>
      </c>
      <c r="J650" s="32" t="str">
        <f t="shared" si="205"/>
        <v/>
      </c>
      <c r="K650" s="32" t="str">
        <f t="shared" si="217"/>
        <v/>
      </c>
      <c r="L650" s="32" t="str">
        <f t="shared" si="218"/>
        <v/>
      </c>
      <c r="M650" s="32" t="str">
        <f t="shared" si="206"/>
        <v/>
      </c>
      <c r="N650" s="32" t="str">
        <f t="shared" si="207"/>
        <v/>
      </c>
      <c r="O650" s="35" t="s">
        <v>51</v>
      </c>
      <c r="P650" s="32"/>
      <c r="Q650" s="32"/>
      <c r="R650" s="100" t="str">
        <f t="shared" si="219"/>
        <v/>
      </c>
      <c r="S650" s="100" t="str">
        <f t="shared" si="220"/>
        <v/>
      </c>
      <c r="T650" s="100" t="str">
        <f t="shared" si="221"/>
        <v/>
      </c>
      <c r="U650" s="100" t="str">
        <f t="shared" si="222"/>
        <v/>
      </c>
      <c r="V650" s="100" t="str">
        <f t="shared" si="208"/>
        <v/>
      </c>
      <c r="W650" s="100" t="str">
        <f t="shared" si="223"/>
        <v/>
      </c>
      <c r="X650" s="100" t="str">
        <f t="shared" si="209"/>
        <v/>
      </c>
      <c r="Y650" s="100" t="str">
        <f t="shared" si="210"/>
        <v/>
      </c>
      <c r="Z650" s="100" t="str">
        <f>IF(LEN(P650)&gt;0, DATA_ANALYSIS!E$20*P650+DATA_ANALYSIS!R$20, "")</f>
        <v/>
      </c>
      <c r="AA650" s="100" t="str">
        <f t="shared" si="211"/>
        <v/>
      </c>
      <c r="AB650" s="100" t="str">
        <f t="shared" si="212"/>
        <v/>
      </c>
      <c r="AC650" s="106" t="str">
        <f t="shared" si="213"/>
        <v/>
      </c>
    </row>
    <row r="651" spans="2:29" x14ac:dyDescent="0.2">
      <c r="B651" s="26"/>
      <c r="C651" s="101">
        <f t="shared" si="214"/>
        <v>0</v>
      </c>
      <c r="D651" s="105"/>
      <c r="E651" s="35"/>
      <c r="F651" s="32" t="str">
        <f t="shared" si="215"/>
        <v>N</v>
      </c>
      <c r="G651" s="32" t="str">
        <f t="shared" si="216"/>
        <v>N</v>
      </c>
      <c r="H651" s="32" t="str">
        <f t="shared" si="224"/>
        <v/>
      </c>
      <c r="I651" s="32" t="str">
        <f t="shared" si="204"/>
        <v/>
      </c>
      <c r="J651" s="32" t="str">
        <f t="shared" si="205"/>
        <v/>
      </c>
      <c r="K651" s="32" t="str">
        <f t="shared" si="217"/>
        <v/>
      </c>
      <c r="L651" s="32" t="str">
        <f t="shared" si="218"/>
        <v/>
      </c>
      <c r="M651" s="32" t="str">
        <f t="shared" si="206"/>
        <v/>
      </c>
      <c r="N651" s="32" t="str">
        <f t="shared" si="207"/>
        <v/>
      </c>
      <c r="O651" s="35" t="s">
        <v>51</v>
      </c>
      <c r="P651" s="32"/>
      <c r="Q651" s="32"/>
      <c r="R651" s="100" t="str">
        <f t="shared" si="219"/>
        <v/>
      </c>
      <c r="S651" s="100" t="str">
        <f t="shared" si="220"/>
        <v/>
      </c>
      <c r="T651" s="100" t="str">
        <f t="shared" si="221"/>
        <v/>
      </c>
      <c r="U651" s="100" t="str">
        <f t="shared" si="222"/>
        <v/>
      </c>
      <c r="V651" s="100" t="str">
        <f t="shared" si="208"/>
        <v/>
      </c>
      <c r="W651" s="100" t="str">
        <f t="shared" si="223"/>
        <v/>
      </c>
      <c r="X651" s="100" t="str">
        <f t="shared" si="209"/>
        <v/>
      </c>
      <c r="Y651" s="100" t="str">
        <f t="shared" si="210"/>
        <v/>
      </c>
      <c r="Z651" s="100" t="str">
        <f>IF(LEN(P651)&gt;0, DATA_ANALYSIS!E$20*P651+DATA_ANALYSIS!R$20, "")</f>
        <v/>
      </c>
      <c r="AA651" s="100" t="str">
        <f t="shared" si="211"/>
        <v/>
      </c>
      <c r="AB651" s="100" t="str">
        <f t="shared" si="212"/>
        <v/>
      </c>
      <c r="AC651" s="106" t="str">
        <f t="shared" si="213"/>
        <v/>
      </c>
    </row>
    <row r="652" spans="2:29" x14ac:dyDescent="0.2">
      <c r="B652" s="26"/>
      <c r="C652" s="101">
        <f t="shared" si="214"/>
        <v>0</v>
      </c>
      <c r="D652" s="105"/>
      <c r="E652" s="35"/>
      <c r="F652" s="32" t="str">
        <f t="shared" si="215"/>
        <v>N</v>
      </c>
      <c r="G652" s="32" t="str">
        <f t="shared" si="216"/>
        <v>N</v>
      </c>
      <c r="H652" s="32" t="str">
        <f t="shared" si="224"/>
        <v/>
      </c>
      <c r="I652" s="32" t="str">
        <f t="shared" si="204"/>
        <v/>
      </c>
      <c r="J652" s="32" t="str">
        <f t="shared" si="205"/>
        <v/>
      </c>
      <c r="K652" s="32" t="str">
        <f t="shared" si="217"/>
        <v/>
      </c>
      <c r="L652" s="32" t="str">
        <f t="shared" si="218"/>
        <v/>
      </c>
      <c r="M652" s="32" t="str">
        <f t="shared" si="206"/>
        <v/>
      </c>
      <c r="N652" s="32" t="str">
        <f t="shared" si="207"/>
        <v/>
      </c>
      <c r="O652" s="35" t="s">
        <v>51</v>
      </c>
      <c r="P652" s="32"/>
      <c r="Q652" s="32"/>
      <c r="R652" s="100" t="str">
        <f t="shared" si="219"/>
        <v/>
      </c>
      <c r="S652" s="100" t="str">
        <f t="shared" si="220"/>
        <v/>
      </c>
      <c r="T652" s="100" t="str">
        <f t="shared" si="221"/>
        <v/>
      </c>
      <c r="U652" s="100" t="str">
        <f t="shared" si="222"/>
        <v/>
      </c>
      <c r="V652" s="100" t="str">
        <f t="shared" si="208"/>
        <v/>
      </c>
      <c r="W652" s="100" t="str">
        <f t="shared" si="223"/>
        <v/>
      </c>
      <c r="X652" s="100" t="str">
        <f t="shared" si="209"/>
        <v/>
      </c>
      <c r="Y652" s="100" t="str">
        <f t="shared" si="210"/>
        <v/>
      </c>
      <c r="Z652" s="100" t="str">
        <f>IF(LEN(P652)&gt;0, DATA_ANALYSIS!E$20*P652+DATA_ANALYSIS!R$20, "")</f>
        <v/>
      </c>
      <c r="AA652" s="100" t="str">
        <f t="shared" si="211"/>
        <v/>
      </c>
      <c r="AB652" s="100" t="str">
        <f t="shared" si="212"/>
        <v/>
      </c>
      <c r="AC652" s="106" t="str">
        <f t="shared" si="213"/>
        <v/>
      </c>
    </row>
    <row r="653" spans="2:29" x14ac:dyDescent="0.2">
      <c r="B653" s="26"/>
      <c r="C653" s="101">
        <f t="shared" si="214"/>
        <v>0</v>
      </c>
      <c r="D653" s="105"/>
      <c r="E653" s="35"/>
      <c r="F653" s="32" t="str">
        <f t="shared" si="215"/>
        <v>N</v>
      </c>
      <c r="G653" s="32" t="str">
        <f t="shared" si="216"/>
        <v>N</v>
      </c>
      <c r="H653" s="32" t="str">
        <f t="shared" si="224"/>
        <v/>
      </c>
      <c r="I653" s="32" t="str">
        <f t="shared" si="204"/>
        <v/>
      </c>
      <c r="J653" s="32" t="str">
        <f t="shared" si="205"/>
        <v/>
      </c>
      <c r="K653" s="32" t="str">
        <f t="shared" si="217"/>
        <v/>
      </c>
      <c r="L653" s="32" t="str">
        <f t="shared" si="218"/>
        <v/>
      </c>
      <c r="M653" s="32" t="str">
        <f t="shared" si="206"/>
        <v/>
      </c>
      <c r="N653" s="32" t="str">
        <f t="shared" si="207"/>
        <v/>
      </c>
      <c r="O653" s="35" t="s">
        <v>51</v>
      </c>
      <c r="P653" s="32"/>
      <c r="Q653" s="32"/>
      <c r="R653" s="100" t="str">
        <f t="shared" si="219"/>
        <v/>
      </c>
      <c r="S653" s="100" t="str">
        <f t="shared" si="220"/>
        <v/>
      </c>
      <c r="T653" s="100" t="str">
        <f t="shared" si="221"/>
        <v/>
      </c>
      <c r="U653" s="100" t="str">
        <f t="shared" si="222"/>
        <v/>
      </c>
      <c r="V653" s="100" t="str">
        <f t="shared" si="208"/>
        <v/>
      </c>
      <c r="W653" s="100" t="str">
        <f t="shared" si="223"/>
        <v/>
      </c>
      <c r="X653" s="100" t="str">
        <f t="shared" si="209"/>
        <v/>
      </c>
      <c r="Y653" s="100" t="str">
        <f t="shared" si="210"/>
        <v/>
      </c>
      <c r="Z653" s="100" t="str">
        <f>IF(LEN(P653)&gt;0, DATA_ANALYSIS!E$20*P653+DATA_ANALYSIS!R$20, "")</f>
        <v/>
      </c>
      <c r="AA653" s="100" t="str">
        <f t="shared" si="211"/>
        <v/>
      </c>
      <c r="AB653" s="100" t="str">
        <f t="shared" si="212"/>
        <v/>
      </c>
      <c r="AC653" s="106" t="str">
        <f t="shared" si="213"/>
        <v/>
      </c>
    </row>
    <row r="654" spans="2:29" x14ac:dyDescent="0.2">
      <c r="B654" s="26"/>
      <c r="C654" s="101">
        <f t="shared" si="214"/>
        <v>0</v>
      </c>
      <c r="D654" s="105"/>
      <c r="E654" s="35"/>
      <c r="F654" s="32" t="str">
        <f t="shared" si="215"/>
        <v>N</v>
      </c>
      <c r="G654" s="32" t="str">
        <f t="shared" si="216"/>
        <v>N</v>
      </c>
      <c r="H654" s="32" t="str">
        <f t="shared" si="224"/>
        <v/>
      </c>
      <c r="I654" s="32" t="str">
        <f t="shared" si="204"/>
        <v/>
      </c>
      <c r="J654" s="32" t="str">
        <f t="shared" si="205"/>
        <v/>
      </c>
      <c r="K654" s="32" t="str">
        <f t="shared" si="217"/>
        <v/>
      </c>
      <c r="L654" s="32" t="str">
        <f t="shared" si="218"/>
        <v/>
      </c>
      <c r="M654" s="32" t="str">
        <f t="shared" si="206"/>
        <v/>
      </c>
      <c r="N654" s="32" t="str">
        <f t="shared" si="207"/>
        <v/>
      </c>
      <c r="O654" s="35" t="s">
        <v>51</v>
      </c>
      <c r="P654" s="32"/>
      <c r="Q654" s="32"/>
      <c r="R654" s="100" t="str">
        <f t="shared" si="219"/>
        <v/>
      </c>
      <c r="S654" s="100" t="str">
        <f t="shared" si="220"/>
        <v/>
      </c>
      <c r="T654" s="100" t="str">
        <f t="shared" si="221"/>
        <v/>
      </c>
      <c r="U654" s="100" t="str">
        <f t="shared" si="222"/>
        <v/>
      </c>
      <c r="V654" s="100" t="str">
        <f t="shared" si="208"/>
        <v/>
      </c>
      <c r="W654" s="100" t="str">
        <f t="shared" si="223"/>
        <v/>
      </c>
      <c r="X654" s="100" t="str">
        <f t="shared" si="209"/>
        <v/>
      </c>
      <c r="Y654" s="100" t="str">
        <f t="shared" si="210"/>
        <v/>
      </c>
      <c r="Z654" s="100" t="str">
        <f>IF(LEN(P654)&gt;0, DATA_ANALYSIS!E$20*P654+DATA_ANALYSIS!R$20, "")</f>
        <v/>
      </c>
      <c r="AA654" s="100" t="str">
        <f t="shared" si="211"/>
        <v/>
      </c>
      <c r="AB654" s="100" t="str">
        <f t="shared" si="212"/>
        <v/>
      </c>
      <c r="AC654" s="106" t="str">
        <f t="shared" si="213"/>
        <v/>
      </c>
    </row>
    <row r="655" spans="2:29" x14ac:dyDescent="0.2">
      <c r="B655" s="26"/>
      <c r="C655" s="101">
        <f t="shared" si="214"/>
        <v>0</v>
      </c>
      <c r="D655" s="105"/>
      <c r="E655" s="35"/>
      <c r="F655" s="32" t="str">
        <f t="shared" si="215"/>
        <v>N</v>
      </c>
      <c r="G655" s="32" t="str">
        <f t="shared" si="216"/>
        <v>N</v>
      </c>
      <c r="H655" s="32" t="str">
        <f t="shared" si="224"/>
        <v/>
      </c>
      <c r="I655" s="32" t="str">
        <f t="shared" si="204"/>
        <v/>
      </c>
      <c r="J655" s="32" t="str">
        <f t="shared" si="205"/>
        <v/>
      </c>
      <c r="K655" s="32" t="str">
        <f t="shared" si="217"/>
        <v/>
      </c>
      <c r="L655" s="32" t="str">
        <f t="shared" si="218"/>
        <v/>
      </c>
      <c r="M655" s="32" t="str">
        <f t="shared" si="206"/>
        <v/>
      </c>
      <c r="N655" s="32" t="str">
        <f t="shared" si="207"/>
        <v/>
      </c>
      <c r="O655" s="35" t="s">
        <v>51</v>
      </c>
      <c r="P655" s="32"/>
      <c r="Q655" s="32"/>
      <c r="R655" s="100" t="str">
        <f t="shared" si="219"/>
        <v/>
      </c>
      <c r="S655" s="100" t="str">
        <f t="shared" si="220"/>
        <v/>
      </c>
      <c r="T655" s="100" t="str">
        <f t="shared" si="221"/>
        <v/>
      </c>
      <c r="U655" s="100" t="str">
        <f t="shared" si="222"/>
        <v/>
      </c>
      <c r="V655" s="100" t="str">
        <f t="shared" si="208"/>
        <v/>
      </c>
      <c r="W655" s="100" t="str">
        <f t="shared" si="223"/>
        <v/>
      </c>
      <c r="X655" s="100" t="str">
        <f t="shared" si="209"/>
        <v/>
      </c>
      <c r="Y655" s="100" t="str">
        <f t="shared" si="210"/>
        <v/>
      </c>
      <c r="Z655" s="100" t="str">
        <f>IF(LEN(P655)&gt;0, DATA_ANALYSIS!E$20*P655+DATA_ANALYSIS!R$20, "")</f>
        <v/>
      </c>
      <c r="AA655" s="100" t="str">
        <f t="shared" si="211"/>
        <v/>
      </c>
      <c r="AB655" s="100" t="str">
        <f t="shared" si="212"/>
        <v/>
      </c>
      <c r="AC655" s="106" t="str">
        <f t="shared" si="213"/>
        <v/>
      </c>
    </row>
    <row r="656" spans="2:29" x14ac:dyDescent="0.2">
      <c r="B656" s="26"/>
      <c r="C656" s="101">
        <f t="shared" si="214"/>
        <v>0</v>
      </c>
      <c r="D656" s="105"/>
      <c r="E656" s="35"/>
      <c r="F656" s="32" t="str">
        <f t="shared" si="215"/>
        <v>N</v>
      </c>
      <c r="G656" s="32" t="str">
        <f t="shared" si="216"/>
        <v>N</v>
      </c>
      <c r="H656" s="32" t="str">
        <f t="shared" si="224"/>
        <v/>
      </c>
      <c r="I656" s="32" t="str">
        <f t="shared" si="204"/>
        <v/>
      </c>
      <c r="J656" s="32" t="str">
        <f t="shared" si="205"/>
        <v/>
      </c>
      <c r="K656" s="32" t="str">
        <f t="shared" si="217"/>
        <v/>
      </c>
      <c r="L656" s="32" t="str">
        <f t="shared" si="218"/>
        <v/>
      </c>
      <c r="M656" s="32" t="str">
        <f t="shared" si="206"/>
        <v/>
      </c>
      <c r="N656" s="32" t="str">
        <f t="shared" si="207"/>
        <v/>
      </c>
      <c r="O656" s="35" t="s">
        <v>51</v>
      </c>
      <c r="P656" s="32"/>
      <c r="Q656" s="32"/>
      <c r="R656" s="100" t="str">
        <f t="shared" si="219"/>
        <v/>
      </c>
      <c r="S656" s="100" t="str">
        <f t="shared" si="220"/>
        <v/>
      </c>
      <c r="T656" s="100" t="str">
        <f t="shared" si="221"/>
        <v/>
      </c>
      <c r="U656" s="100" t="str">
        <f t="shared" si="222"/>
        <v/>
      </c>
      <c r="V656" s="100" t="str">
        <f t="shared" si="208"/>
        <v/>
      </c>
      <c r="W656" s="100" t="str">
        <f t="shared" si="223"/>
        <v/>
      </c>
      <c r="X656" s="100" t="str">
        <f t="shared" si="209"/>
        <v/>
      </c>
      <c r="Y656" s="100" t="str">
        <f t="shared" si="210"/>
        <v/>
      </c>
      <c r="Z656" s="100" t="str">
        <f>IF(LEN(P656)&gt;0, DATA_ANALYSIS!E$20*P656+DATA_ANALYSIS!R$20, "")</f>
        <v/>
      </c>
      <c r="AA656" s="100" t="str">
        <f t="shared" si="211"/>
        <v/>
      </c>
      <c r="AB656" s="100" t="str">
        <f t="shared" si="212"/>
        <v/>
      </c>
      <c r="AC656" s="106" t="str">
        <f t="shared" si="213"/>
        <v/>
      </c>
    </row>
    <row r="657" spans="2:29" x14ac:dyDescent="0.2">
      <c r="B657" s="26"/>
      <c r="C657" s="101">
        <f t="shared" si="214"/>
        <v>0</v>
      </c>
      <c r="D657" s="105"/>
      <c r="E657" s="35"/>
      <c r="F657" s="32" t="str">
        <f t="shared" si="215"/>
        <v>N</v>
      </c>
      <c r="G657" s="32" t="str">
        <f t="shared" si="216"/>
        <v>N</v>
      </c>
      <c r="H657" s="32" t="str">
        <f t="shared" si="224"/>
        <v/>
      </c>
      <c r="I657" s="32" t="str">
        <f t="shared" si="204"/>
        <v/>
      </c>
      <c r="J657" s="32" t="str">
        <f t="shared" si="205"/>
        <v/>
      </c>
      <c r="K657" s="32" t="str">
        <f t="shared" si="217"/>
        <v/>
      </c>
      <c r="L657" s="32" t="str">
        <f t="shared" si="218"/>
        <v/>
      </c>
      <c r="M657" s="32" t="str">
        <f t="shared" si="206"/>
        <v/>
      </c>
      <c r="N657" s="32" t="str">
        <f t="shared" si="207"/>
        <v/>
      </c>
      <c r="O657" s="35" t="s">
        <v>51</v>
      </c>
      <c r="P657" s="32"/>
      <c r="Q657" s="32"/>
      <c r="R657" s="100" t="str">
        <f t="shared" si="219"/>
        <v/>
      </c>
      <c r="S657" s="100" t="str">
        <f t="shared" si="220"/>
        <v/>
      </c>
      <c r="T657" s="100" t="str">
        <f t="shared" si="221"/>
        <v/>
      </c>
      <c r="U657" s="100" t="str">
        <f t="shared" si="222"/>
        <v/>
      </c>
      <c r="V657" s="100" t="str">
        <f t="shared" si="208"/>
        <v/>
      </c>
      <c r="W657" s="100" t="str">
        <f t="shared" si="223"/>
        <v/>
      </c>
      <c r="X657" s="100" t="str">
        <f t="shared" si="209"/>
        <v/>
      </c>
      <c r="Y657" s="100" t="str">
        <f t="shared" si="210"/>
        <v/>
      </c>
      <c r="Z657" s="100" t="str">
        <f>IF(LEN(P657)&gt;0, DATA_ANALYSIS!E$20*P657+DATA_ANALYSIS!R$20, "")</f>
        <v/>
      </c>
      <c r="AA657" s="100" t="str">
        <f t="shared" si="211"/>
        <v/>
      </c>
      <c r="AB657" s="100" t="str">
        <f t="shared" si="212"/>
        <v/>
      </c>
      <c r="AC657" s="106" t="str">
        <f t="shared" si="213"/>
        <v/>
      </c>
    </row>
    <row r="658" spans="2:29" x14ac:dyDescent="0.2">
      <c r="B658" s="26"/>
      <c r="C658" s="101">
        <f t="shared" si="214"/>
        <v>0</v>
      </c>
      <c r="D658" s="105"/>
      <c r="E658" s="35"/>
      <c r="F658" s="32" t="str">
        <f t="shared" si="215"/>
        <v>N</v>
      </c>
      <c r="G658" s="32" t="str">
        <f t="shared" si="216"/>
        <v>N</v>
      </c>
      <c r="H658" s="32" t="str">
        <f t="shared" si="224"/>
        <v/>
      </c>
      <c r="I658" s="32" t="str">
        <f t="shared" si="204"/>
        <v/>
      </c>
      <c r="J658" s="32" t="str">
        <f t="shared" si="205"/>
        <v/>
      </c>
      <c r="K658" s="32" t="str">
        <f t="shared" si="217"/>
        <v/>
      </c>
      <c r="L658" s="32" t="str">
        <f t="shared" si="218"/>
        <v/>
      </c>
      <c r="M658" s="32" t="str">
        <f t="shared" si="206"/>
        <v/>
      </c>
      <c r="N658" s="32" t="str">
        <f t="shared" si="207"/>
        <v/>
      </c>
      <c r="O658" s="35" t="s">
        <v>51</v>
      </c>
      <c r="P658" s="32"/>
      <c r="Q658" s="32"/>
      <c r="R658" s="100" t="str">
        <f t="shared" si="219"/>
        <v/>
      </c>
      <c r="S658" s="100" t="str">
        <f t="shared" si="220"/>
        <v/>
      </c>
      <c r="T658" s="100" t="str">
        <f t="shared" si="221"/>
        <v/>
      </c>
      <c r="U658" s="100" t="str">
        <f t="shared" si="222"/>
        <v/>
      </c>
      <c r="V658" s="100" t="str">
        <f t="shared" si="208"/>
        <v/>
      </c>
      <c r="W658" s="100" t="str">
        <f t="shared" si="223"/>
        <v/>
      </c>
      <c r="X658" s="100" t="str">
        <f t="shared" si="209"/>
        <v/>
      </c>
      <c r="Y658" s="100" t="str">
        <f t="shared" si="210"/>
        <v/>
      </c>
      <c r="Z658" s="100" t="str">
        <f>IF(LEN(P658)&gt;0, DATA_ANALYSIS!E$20*P658+DATA_ANALYSIS!R$20, "")</f>
        <v/>
      </c>
      <c r="AA658" s="100" t="str">
        <f t="shared" si="211"/>
        <v/>
      </c>
      <c r="AB658" s="100" t="str">
        <f t="shared" si="212"/>
        <v/>
      </c>
      <c r="AC658" s="106" t="str">
        <f t="shared" si="213"/>
        <v/>
      </c>
    </row>
    <row r="659" spans="2:29" x14ac:dyDescent="0.2">
      <c r="B659" s="26"/>
      <c r="C659" s="101">
        <f t="shared" si="214"/>
        <v>0</v>
      </c>
      <c r="D659" s="105"/>
      <c r="E659" s="35"/>
      <c r="F659" s="32" t="str">
        <f t="shared" si="215"/>
        <v>N</v>
      </c>
      <c r="G659" s="32" t="str">
        <f t="shared" si="216"/>
        <v>N</v>
      </c>
      <c r="H659" s="32" t="str">
        <f t="shared" si="224"/>
        <v/>
      </c>
      <c r="I659" s="32" t="str">
        <f t="shared" si="204"/>
        <v/>
      </c>
      <c r="J659" s="32" t="str">
        <f t="shared" si="205"/>
        <v/>
      </c>
      <c r="K659" s="32" t="str">
        <f t="shared" si="217"/>
        <v/>
      </c>
      <c r="L659" s="32" t="str">
        <f t="shared" si="218"/>
        <v/>
      </c>
      <c r="M659" s="32" t="str">
        <f t="shared" si="206"/>
        <v/>
      </c>
      <c r="N659" s="32" t="str">
        <f t="shared" si="207"/>
        <v/>
      </c>
      <c r="O659" s="35" t="s">
        <v>51</v>
      </c>
      <c r="P659" s="32"/>
      <c r="Q659" s="32"/>
      <c r="R659" s="100" t="str">
        <f t="shared" si="219"/>
        <v/>
      </c>
      <c r="S659" s="100" t="str">
        <f t="shared" si="220"/>
        <v/>
      </c>
      <c r="T659" s="100" t="str">
        <f t="shared" si="221"/>
        <v/>
      </c>
      <c r="U659" s="100" t="str">
        <f t="shared" si="222"/>
        <v/>
      </c>
      <c r="V659" s="100" t="str">
        <f t="shared" si="208"/>
        <v/>
      </c>
      <c r="W659" s="100" t="str">
        <f t="shared" si="223"/>
        <v/>
      </c>
      <c r="X659" s="100" t="str">
        <f t="shared" si="209"/>
        <v/>
      </c>
      <c r="Y659" s="100" t="str">
        <f t="shared" si="210"/>
        <v/>
      </c>
      <c r="Z659" s="100" t="str">
        <f>IF(LEN(P659)&gt;0, DATA_ANALYSIS!E$20*P659+DATA_ANALYSIS!R$20, "")</f>
        <v/>
      </c>
      <c r="AA659" s="100" t="str">
        <f t="shared" si="211"/>
        <v/>
      </c>
      <c r="AB659" s="100" t="str">
        <f t="shared" si="212"/>
        <v/>
      </c>
      <c r="AC659" s="106" t="str">
        <f t="shared" si="213"/>
        <v/>
      </c>
    </row>
    <row r="660" spans="2:29" x14ac:dyDescent="0.2">
      <c r="B660" s="26"/>
      <c r="C660" s="101">
        <f t="shared" si="214"/>
        <v>0</v>
      </c>
      <c r="D660" s="105"/>
      <c r="E660" s="35"/>
      <c r="F660" s="32" t="str">
        <f t="shared" si="215"/>
        <v>N</v>
      </c>
      <c r="G660" s="32" t="str">
        <f t="shared" si="216"/>
        <v>N</v>
      </c>
      <c r="H660" s="32" t="str">
        <f t="shared" si="224"/>
        <v/>
      </c>
      <c r="I660" s="32" t="str">
        <f t="shared" si="204"/>
        <v/>
      </c>
      <c r="J660" s="32" t="str">
        <f t="shared" si="205"/>
        <v/>
      </c>
      <c r="K660" s="32" t="str">
        <f t="shared" si="217"/>
        <v/>
      </c>
      <c r="L660" s="32" t="str">
        <f t="shared" si="218"/>
        <v/>
      </c>
      <c r="M660" s="32" t="str">
        <f t="shared" si="206"/>
        <v/>
      </c>
      <c r="N660" s="32" t="str">
        <f t="shared" si="207"/>
        <v/>
      </c>
      <c r="O660" s="35" t="s">
        <v>51</v>
      </c>
      <c r="P660" s="32"/>
      <c r="Q660" s="32"/>
      <c r="R660" s="100" t="str">
        <f t="shared" si="219"/>
        <v/>
      </c>
      <c r="S660" s="100" t="str">
        <f t="shared" si="220"/>
        <v/>
      </c>
      <c r="T660" s="100" t="str">
        <f t="shared" si="221"/>
        <v/>
      </c>
      <c r="U660" s="100" t="str">
        <f t="shared" si="222"/>
        <v/>
      </c>
      <c r="V660" s="100" t="str">
        <f t="shared" si="208"/>
        <v/>
      </c>
      <c r="W660" s="100" t="str">
        <f t="shared" si="223"/>
        <v/>
      </c>
      <c r="X660" s="100" t="str">
        <f t="shared" si="209"/>
        <v/>
      </c>
      <c r="Y660" s="100" t="str">
        <f t="shared" si="210"/>
        <v/>
      </c>
      <c r="Z660" s="100" t="str">
        <f>IF(LEN(P660)&gt;0, DATA_ANALYSIS!E$20*P660+DATA_ANALYSIS!R$20, "")</f>
        <v/>
      </c>
      <c r="AA660" s="100" t="str">
        <f t="shared" si="211"/>
        <v/>
      </c>
      <c r="AB660" s="100" t="str">
        <f t="shared" si="212"/>
        <v/>
      </c>
      <c r="AC660" s="106" t="str">
        <f t="shared" si="213"/>
        <v/>
      </c>
    </row>
    <row r="661" spans="2:29" x14ac:dyDescent="0.2">
      <c r="B661" s="26"/>
      <c r="C661" s="101">
        <f t="shared" si="214"/>
        <v>0</v>
      </c>
      <c r="D661" s="105"/>
      <c r="E661" s="35"/>
      <c r="F661" s="32" t="str">
        <f t="shared" si="215"/>
        <v>N</v>
      </c>
      <c r="G661" s="32" t="str">
        <f t="shared" si="216"/>
        <v>N</v>
      </c>
      <c r="H661" s="32" t="str">
        <f t="shared" si="224"/>
        <v/>
      </c>
      <c r="I661" s="32" t="str">
        <f t="shared" si="204"/>
        <v/>
      </c>
      <c r="J661" s="32" t="str">
        <f t="shared" si="205"/>
        <v/>
      </c>
      <c r="K661" s="32" t="str">
        <f t="shared" si="217"/>
        <v/>
      </c>
      <c r="L661" s="32" t="str">
        <f t="shared" si="218"/>
        <v/>
      </c>
      <c r="M661" s="32" t="str">
        <f t="shared" si="206"/>
        <v/>
      </c>
      <c r="N661" s="32" t="str">
        <f t="shared" si="207"/>
        <v/>
      </c>
      <c r="O661" s="35" t="s">
        <v>51</v>
      </c>
      <c r="P661" s="32"/>
      <c r="Q661" s="32"/>
      <c r="R661" s="100" t="str">
        <f t="shared" si="219"/>
        <v/>
      </c>
      <c r="S661" s="100" t="str">
        <f t="shared" si="220"/>
        <v/>
      </c>
      <c r="T661" s="100" t="str">
        <f t="shared" si="221"/>
        <v/>
      </c>
      <c r="U661" s="100" t="str">
        <f t="shared" si="222"/>
        <v/>
      </c>
      <c r="V661" s="100" t="str">
        <f t="shared" si="208"/>
        <v/>
      </c>
      <c r="W661" s="100" t="str">
        <f t="shared" si="223"/>
        <v/>
      </c>
      <c r="X661" s="100" t="str">
        <f t="shared" si="209"/>
        <v/>
      </c>
      <c r="Y661" s="100" t="str">
        <f t="shared" si="210"/>
        <v/>
      </c>
      <c r="Z661" s="100" t="str">
        <f>IF(LEN(P661)&gt;0, DATA_ANALYSIS!E$20*P661+DATA_ANALYSIS!R$20, "")</f>
        <v/>
      </c>
      <c r="AA661" s="100" t="str">
        <f t="shared" si="211"/>
        <v/>
      </c>
      <c r="AB661" s="100" t="str">
        <f t="shared" si="212"/>
        <v/>
      </c>
      <c r="AC661" s="106" t="str">
        <f t="shared" si="213"/>
        <v/>
      </c>
    </row>
    <row r="662" spans="2:29" x14ac:dyDescent="0.2">
      <c r="B662" s="26"/>
      <c r="C662" s="101">
        <f t="shared" si="214"/>
        <v>0</v>
      </c>
      <c r="D662" s="105"/>
      <c r="E662" s="35"/>
      <c r="F662" s="32" t="str">
        <f t="shared" si="215"/>
        <v>N</v>
      </c>
      <c r="G662" s="32" t="str">
        <f t="shared" si="216"/>
        <v>N</v>
      </c>
      <c r="H662" s="32" t="str">
        <f t="shared" si="224"/>
        <v/>
      </c>
      <c r="I662" s="32" t="str">
        <f t="shared" si="204"/>
        <v/>
      </c>
      <c r="J662" s="32" t="str">
        <f t="shared" si="205"/>
        <v/>
      </c>
      <c r="K662" s="32" t="str">
        <f t="shared" si="217"/>
        <v/>
      </c>
      <c r="L662" s="32" t="str">
        <f t="shared" si="218"/>
        <v/>
      </c>
      <c r="M662" s="32" t="str">
        <f t="shared" si="206"/>
        <v/>
      </c>
      <c r="N662" s="32" t="str">
        <f t="shared" si="207"/>
        <v/>
      </c>
      <c r="O662" s="35" t="s">
        <v>51</v>
      </c>
      <c r="P662" s="32"/>
      <c r="Q662" s="32"/>
      <c r="R662" s="100" t="str">
        <f t="shared" si="219"/>
        <v/>
      </c>
      <c r="S662" s="100" t="str">
        <f t="shared" si="220"/>
        <v/>
      </c>
      <c r="T662" s="100" t="str">
        <f t="shared" si="221"/>
        <v/>
      </c>
      <c r="U662" s="100" t="str">
        <f t="shared" si="222"/>
        <v/>
      </c>
      <c r="V662" s="100" t="str">
        <f t="shared" si="208"/>
        <v/>
      </c>
      <c r="W662" s="100" t="str">
        <f t="shared" si="223"/>
        <v/>
      </c>
      <c r="X662" s="100" t="str">
        <f t="shared" si="209"/>
        <v/>
      </c>
      <c r="Y662" s="100" t="str">
        <f t="shared" si="210"/>
        <v/>
      </c>
      <c r="Z662" s="100" t="str">
        <f>IF(LEN(P662)&gt;0, DATA_ANALYSIS!E$20*P662+DATA_ANALYSIS!R$20, "")</f>
        <v/>
      </c>
      <c r="AA662" s="100" t="str">
        <f t="shared" si="211"/>
        <v/>
      </c>
      <c r="AB662" s="100" t="str">
        <f t="shared" si="212"/>
        <v/>
      </c>
      <c r="AC662" s="106" t="str">
        <f t="shared" si="213"/>
        <v/>
      </c>
    </row>
    <row r="663" spans="2:29" x14ac:dyDescent="0.2">
      <c r="B663" s="26"/>
      <c r="C663" s="101">
        <f t="shared" si="214"/>
        <v>0</v>
      </c>
      <c r="D663" s="105"/>
      <c r="E663" s="35"/>
      <c r="F663" s="32" t="str">
        <f t="shared" si="215"/>
        <v>N</v>
      </c>
      <c r="G663" s="32" t="str">
        <f t="shared" si="216"/>
        <v>N</v>
      </c>
      <c r="H663" s="32" t="str">
        <f t="shared" si="224"/>
        <v/>
      </c>
      <c r="I663" s="32" t="str">
        <f t="shared" si="204"/>
        <v/>
      </c>
      <c r="J663" s="32" t="str">
        <f t="shared" si="205"/>
        <v/>
      </c>
      <c r="K663" s="32" t="str">
        <f t="shared" si="217"/>
        <v/>
      </c>
      <c r="L663" s="32" t="str">
        <f t="shared" si="218"/>
        <v/>
      </c>
      <c r="M663" s="32" t="str">
        <f t="shared" si="206"/>
        <v/>
      </c>
      <c r="N663" s="32" t="str">
        <f t="shared" si="207"/>
        <v/>
      </c>
      <c r="O663" s="35" t="s">
        <v>51</v>
      </c>
      <c r="P663" s="32"/>
      <c r="Q663" s="32"/>
      <c r="R663" s="100" t="str">
        <f t="shared" si="219"/>
        <v/>
      </c>
      <c r="S663" s="100" t="str">
        <f t="shared" si="220"/>
        <v/>
      </c>
      <c r="T663" s="100" t="str">
        <f t="shared" si="221"/>
        <v/>
      </c>
      <c r="U663" s="100" t="str">
        <f t="shared" si="222"/>
        <v/>
      </c>
      <c r="V663" s="100" t="str">
        <f t="shared" si="208"/>
        <v/>
      </c>
      <c r="W663" s="100" t="str">
        <f t="shared" si="223"/>
        <v/>
      </c>
      <c r="X663" s="100" t="str">
        <f t="shared" si="209"/>
        <v/>
      </c>
      <c r="Y663" s="100" t="str">
        <f t="shared" si="210"/>
        <v/>
      </c>
      <c r="Z663" s="100" t="str">
        <f>IF(LEN(P663)&gt;0, DATA_ANALYSIS!E$20*P663+DATA_ANALYSIS!R$20, "")</f>
        <v/>
      </c>
      <c r="AA663" s="100" t="str">
        <f t="shared" si="211"/>
        <v/>
      </c>
      <c r="AB663" s="100" t="str">
        <f t="shared" si="212"/>
        <v/>
      </c>
      <c r="AC663" s="106" t="str">
        <f t="shared" si="213"/>
        <v/>
      </c>
    </row>
    <row r="664" spans="2:29" x14ac:dyDescent="0.2">
      <c r="B664" s="26"/>
      <c r="C664" s="101">
        <f t="shared" si="214"/>
        <v>0</v>
      </c>
      <c r="D664" s="105"/>
      <c r="E664" s="35"/>
      <c r="F664" s="32" t="str">
        <f t="shared" si="215"/>
        <v>N</v>
      </c>
      <c r="G664" s="32" t="str">
        <f t="shared" si="216"/>
        <v>N</v>
      </c>
      <c r="H664" s="32" t="str">
        <f t="shared" si="224"/>
        <v/>
      </c>
      <c r="I664" s="32" t="str">
        <f t="shared" si="204"/>
        <v/>
      </c>
      <c r="J664" s="32" t="str">
        <f t="shared" si="205"/>
        <v/>
      </c>
      <c r="K664" s="32" t="str">
        <f t="shared" si="217"/>
        <v/>
      </c>
      <c r="L664" s="32" t="str">
        <f t="shared" si="218"/>
        <v/>
      </c>
      <c r="M664" s="32" t="str">
        <f t="shared" si="206"/>
        <v/>
      </c>
      <c r="N664" s="32" t="str">
        <f t="shared" si="207"/>
        <v/>
      </c>
      <c r="O664" s="35" t="s">
        <v>51</v>
      </c>
      <c r="P664" s="32"/>
      <c r="Q664" s="32"/>
      <c r="R664" s="100" t="str">
        <f t="shared" si="219"/>
        <v/>
      </c>
      <c r="S664" s="100" t="str">
        <f t="shared" si="220"/>
        <v/>
      </c>
      <c r="T664" s="100" t="str">
        <f t="shared" si="221"/>
        <v/>
      </c>
      <c r="U664" s="100" t="str">
        <f t="shared" si="222"/>
        <v/>
      </c>
      <c r="V664" s="100" t="str">
        <f t="shared" si="208"/>
        <v/>
      </c>
      <c r="W664" s="100" t="str">
        <f t="shared" si="223"/>
        <v/>
      </c>
      <c r="X664" s="100" t="str">
        <f t="shared" si="209"/>
        <v/>
      </c>
      <c r="Y664" s="100" t="str">
        <f t="shared" si="210"/>
        <v/>
      </c>
      <c r="Z664" s="100" t="str">
        <f>IF(LEN(P664)&gt;0, DATA_ANALYSIS!E$20*P664+DATA_ANALYSIS!R$20, "")</f>
        <v/>
      </c>
      <c r="AA664" s="100" t="str">
        <f t="shared" si="211"/>
        <v/>
      </c>
      <c r="AB664" s="100" t="str">
        <f t="shared" si="212"/>
        <v/>
      </c>
      <c r="AC664" s="106" t="str">
        <f t="shared" si="213"/>
        <v/>
      </c>
    </row>
    <row r="665" spans="2:29" x14ac:dyDescent="0.2">
      <c r="B665" s="26"/>
      <c r="C665" s="101">
        <f t="shared" si="214"/>
        <v>0</v>
      </c>
      <c r="D665" s="105"/>
      <c r="E665" s="35"/>
      <c r="F665" s="32" t="str">
        <f t="shared" si="215"/>
        <v>N</v>
      </c>
      <c r="G665" s="32" t="str">
        <f t="shared" si="216"/>
        <v>N</v>
      </c>
      <c r="H665" s="32" t="str">
        <f t="shared" si="224"/>
        <v/>
      </c>
      <c r="I665" s="32" t="str">
        <f t="shared" si="204"/>
        <v/>
      </c>
      <c r="J665" s="32" t="str">
        <f t="shared" si="205"/>
        <v/>
      </c>
      <c r="K665" s="32" t="str">
        <f t="shared" si="217"/>
        <v/>
      </c>
      <c r="L665" s="32" t="str">
        <f t="shared" si="218"/>
        <v/>
      </c>
      <c r="M665" s="32" t="str">
        <f t="shared" si="206"/>
        <v/>
      </c>
      <c r="N665" s="32" t="str">
        <f t="shared" si="207"/>
        <v/>
      </c>
      <c r="O665" s="35" t="s">
        <v>51</v>
      </c>
      <c r="P665" s="32"/>
      <c r="Q665" s="32"/>
      <c r="R665" s="100" t="str">
        <f t="shared" si="219"/>
        <v/>
      </c>
      <c r="S665" s="100" t="str">
        <f t="shared" si="220"/>
        <v/>
      </c>
      <c r="T665" s="100" t="str">
        <f t="shared" si="221"/>
        <v/>
      </c>
      <c r="U665" s="100" t="str">
        <f t="shared" si="222"/>
        <v/>
      </c>
      <c r="V665" s="100" t="str">
        <f t="shared" si="208"/>
        <v/>
      </c>
      <c r="W665" s="100" t="str">
        <f t="shared" si="223"/>
        <v/>
      </c>
      <c r="X665" s="100" t="str">
        <f t="shared" si="209"/>
        <v/>
      </c>
      <c r="Y665" s="100" t="str">
        <f t="shared" si="210"/>
        <v/>
      </c>
      <c r="Z665" s="100" t="str">
        <f>IF(LEN(P665)&gt;0, DATA_ANALYSIS!E$20*P665+DATA_ANALYSIS!R$20, "")</f>
        <v/>
      </c>
      <c r="AA665" s="100" t="str">
        <f t="shared" si="211"/>
        <v/>
      </c>
      <c r="AB665" s="100" t="str">
        <f t="shared" si="212"/>
        <v/>
      </c>
      <c r="AC665" s="106" t="str">
        <f t="shared" si="213"/>
        <v/>
      </c>
    </row>
    <row r="666" spans="2:29" x14ac:dyDescent="0.2">
      <c r="B666" s="26"/>
      <c r="C666" s="101">
        <f t="shared" si="214"/>
        <v>0</v>
      </c>
      <c r="D666" s="105"/>
      <c r="E666" s="35"/>
      <c r="F666" s="32" t="str">
        <f t="shared" si="215"/>
        <v>N</v>
      </c>
      <c r="G666" s="32" t="str">
        <f t="shared" si="216"/>
        <v>N</v>
      </c>
      <c r="H666" s="32" t="str">
        <f t="shared" si="224"/>
        <v/>
      </c>
      <c r="I666" s="32" t="str">
        <f t="shared" si="204"/>
        <v/>
      </c>
      <c r="J666" s="32" t="str">
        <f t="shared" si="205"/>
        <v/>
      </c>
      <c r="K666" s="32" t="str">
        <f t="shared" si="217"/>
        <v/>
      </c>
      <c r="L666" s="32" t="str">
        <f t="shared" si="218"/>
        <v/>
      </c>
      <c r="M666" s="32" t="str">
        <f t="shared" si="206"/>
        <v/>
      </c>
      <c r="N666" s="32" t="str">
        <f t="shared" si="207"/>
        <v/>
      </c>
      <c r="O666" s="35" t="s">
        <v>51</v>
      </c>
      <c r="P666" s="32"/>
      <c r="Q666" s="32"/>
      <c r="R666" s="100" t="str">
        <f t="shared" si="219"/>
        <v/>
      </c>
      <c r="S666" s="100" t="str">
        <f t="shared" si="220"/>
        <v/>
      </c>
      <c r="T666" s="100" t="str">
        <f t="shared" si="221"/>
        <v/>
      </c>
      <c r="U666" s="100" t="str">
        <f t="shared" si="222"/>
        <v/>
      </c>
      <c r="V666" s="100" t="str">
        <f t="shared" si="208"/>
        <v/>
      </c>
      <c r="W666" s="100" t="str">
        <f t="shared" si="223"/>
        <v/>
      </c>
      <c r="X666" s="100" t="str">
        <f t="shared" si="209"/>
        <v/>
      </c>
      <c r="Y666" s="100" t="str">
        <f t="shared" si="210"/>
        <v/>
      </c>
      <c r="Z666" s="100" t="str">
        <f>IF(LEN(P666)&gt;0, DATA_ANALYSIS!E$20*P666+DATA_ANALYSIS!R$20, "")</f>
        <v/>
      </c>
      <c r="AA666" s="100" t="str">
        <f t="shared" si="211"/>
        <v/>
      </c>
      <c r="AB666" s="100" t="str">
        <f t="shared" si="212"/>
        <v/>
      </c>
      <c r="AC666" s="106" t="str">
        <f t="shared" si="213"/>
        <v/>
      </c>
    </row>
    <row r="667" spans="2:29" x14ac:dyDescent="0.2">
      <c r="B667" s="26"/>
      <c r="C667" s="101">
        <f t="shared" si="214"/>
        <v>0</v>
      </c>
      <c r="D667" s="105"/>
      <c r="E667" s="35"/>
      <c r="F667" s="32" t="str">
        <f t="shared" si="215"/>
        <v>N</v>
      </c>
      <c r="G667" s="32" t="str">
        <f t="shared" si="216"/>
        <v>N</v>
      </c>
      <c r="H667" s="32" t="str">
        <f t="shared" si="224"/>
        <v/>
      </c>
      <c r="I667" s="32" t="str">
        <f t="shared" ref="I667:I730" si="225">IF(F667="Y", D667+H667, "")</f>
        <v/>
      </c>
      <c r="J667" s="32" t="str">
        <f t="shared" ref="J667:J730" si="226">IF(G667="Y", E667+H667, "")</f>
        <v/>
      </c>
      <c r="K667" s="32" t="str">
        <f t="shared" si="217"/>
        <v/>
      </c>
      <c r="L667" s="32" t="str">
        <f t="shared" si="218"/>
        <v/>
      </c>
      <c r="M667" s="32" t="str">
        <f t="shared" ref="M667:M730" si="227">IF(F667="Y", IF(OR(P667&lt;J$20, P667&gt;K$20),1,0), "")</f>
        <v/>
      </c>
      <c r="N667" s="32" t="str">
        <f t="shared" ref="N667:N730" si="228">IF(G667="Y", IF(OR(Q667&lt;L$20, Q667&gt;M$20), 1, 0 ), "")</f>
        <v/>
      </c>
      <c r="O667" s="35" t="s">
        <v>51</v>
      </c>
      <c r="P667" s="32"/>
      <c r="Q667" s="32"/>
      <c r="R667" s="100" t="str">
        <f t="shared" si="219"/>
        <v/>
      </c>
      <c r="S667" s="100" t="str">
        <f t="shared" si="220"/>
        <v/>
      </c>
      <c r="T667" s="100" t="str">
        <f t="shared" si="221"/>
        <v/>
      </c>
      <c r="U667" s="100" t="str">
        <f t="shared" si="222"/>
        <v/>
      </c>
      <c r="V667" s="100" t="str">
        <f t="shared" ref="V667:V730" si="229">IFERROR(IF(F667="Y", (P667-P$25), ""), "")</f>
        <v/>
      </c>
      <c r="W667" s="100" t="str">
        <f t="shared" si="223"/>
        <v/>
      </c>
      <c r="X667" s="100" t="str">
        <f t="shared" ref="X667:X730" si="230">IFERROR(R667*S667,"")</f>
        <v/>
      </c>
      <c r="Y667" s="100" t="str">
        <f t="shared" ref="Y667:Y730" si="231">IFERROR(R667*R667, "")</f>
        <v/>
      </c>
      <c r="Z667" s="100" t="str">
        <f>IF(LEN(P667)&gt;0, DATA_ANALYSIS!E$20*P667+DATA_ANALYSIS!R$20, "")</f>
        <v/>
      </c>
      <c r="AA667" s="100" t="str">
        <f t="shared" ref="AA667:AA730" si="232">IFERROR(Z667-Q667, "")</f>
        <v/>
      </c>
      <c r="AB667" s="100" t="str">
        <f t="shared" ref="AB667:AB730" si="233">IFERROR(AA667*AA667, "")</f>
        <v/>
      </c>
      <c r="AC667" s="106" t="str">
        <f t="shared" ref="AC667:AC730" si="234">IFERROR(S667*S667,"")</f>
        <v/>
      </c>
    </row>
    <row r="668" spans="2:29" x14ac:dyDescent="0.2">
      <c r="B668" s="26"/>
      <c r="C668" s="101">
        <f t="shared" ref="C668:C731" si="235">IF(F668="Y",1,0)</f>
        <v>0</v>
      </c>
      <c r="D668" s="105"/>
      <c r="E668" s="35"/>
      <c r="F668" s="32" t="str">
        <f t="shared" ref="F668:F731" si="236">IF(LEN(D668)&gt;0, "Y", "N")</f>
        <v>N</v>
      </c>
      <c r="G668" s="32" t="str">
        <f t="shared" ref="G668:G731" si="237">IF(LEN(E668)&gt;0, "Y", "N")</f>
        <v>N</v>
      </c>
      <c r="H668" s="32" t="str">
        <f t="shared" si="224"/>
        <v/>
      </c>
      <c r="I668" s="32" t="str">
        <f t="shared" si="225"/>
        <v/>
      </c>
      <c r="J668" s="32" t="str">
        <f t="shared" si="226"/>
        <v/>
      </c>
      <c r="K668" s="32" t="str">
        <f t="shared" ref="K668:K731" si="238">IFERROR(RANK(I668, I$27:I$1034, 1), "")</f>
        <v/>
      </c>
      <c r="L668" s="32" t="str">
        <f t="shared" ref="L668:L731" si="239">IFERROR(RANK(J668, J$27:J$1034, 1), "")</f>
        <v/>
      </c>
      <c r="M668" s="32" t="str">
        <f t="shared" si="227"/>
        <v/>
      </c>
      <c r="N668" s="32" t="str">
        <f t="shared" si="228"/>
        <v/>
      </c>
      <c r="O668" s="35" t="s">
        <v>51</v>
      </c>
      <c r="P668" s="32"/>
      <c r="Q668" s="32"/>
      <c r="R668" s="100" t="str">
        <f t="shared" ref="R668:R731" si="240">IF(F668="Y", P668-P$23, "")</f>
        <v/>
      </c>
      <c r="S668" s="100" t="str">
        <f t="shared" ref="S668:S731" si="241">IF(G668="y", Q668-Q$23, "")</f>
        <v/>
      </c>
      <c r="T668" s="100" t="str">
        <f t="shared" ref="T668:T731" si="242">IFERROR(ABS(R668), "")</f>
        <v/>
      </c>
      <c r="U668" s="100" t="str">
        <f t="shared" ref="U668:U731" si="243">IFERROR(ABS(S668), "")</f>
        <v/>
      </c>
      <c r="V668" s="100" t="str">
        <f t="shared" si="229"/>
        <v/>
      </c>
      <c r="W668" s="100" t="str">
        <f t="shared" ref="W668:W731" si="244">IFERROR(IF(G668="Y", Q668-Q$25, ""), "")</f>
        <v/>
      </c>
      <c r="X668" s="100" t="str">
        <f t="shared" si="230"/>
        <v/>
      </c>
      <c r="Y668" s="100" t="str">
        <f t="shared" si="231"/>
        <v/>
      </c>
      <c r="Z668" s="100" t="str">
        <f>IF(LEN(P668)&gt;0, DATA_ANALYSIS!E$20*P668+DATA_ANALYSIS!R$20, "")</f>
        <v/>
      </c>
      <c r="AA668" s="100" t="str">
        <f t="shared" si="232"/>
        <v/>
      </c>
      <c r="AB668" s="100" t="str">
        <f t="shared" si="233"/>
        <v/>
      </c>
      <c r="AC668" s="106" t="str">
        <f t="shared" si="234"/>
        <v/>
      </c>
    </row>
    <row r="669" spans="2:29" x14ac:dyDescent="0.2">
      <c r="B669" s="26"/>
      <c r="C669" s="101">
        <f t="shared" si="235"/>
        <v>0</v>
      </c>
      <c r="D669" s="105"/>
      <c r="E669" s="35"/>
      <c r="F669" s="32" t="str">
        <f t="shared" si="236"/>
        <v>N</v>
      </c>
      <c r="G669" s="32" t="str">
        <f t="shared" si="237"/>
        <v>N</v>
      </c>
      <c r="H669" s="32" t="str">
        <f t="shared" ref="H669:H732" si="245">IF(G669="Y", 0.0000000001+H668, "")</f>
        <v/>
      </c>
      <c r="I669" s="32" t="str">
        <f t="shared" si="225"/>
        <v/>
      </c>
      <c r="J669" s="32" t="str">
        <f t="shared" si="226"/>
        <v/>
      </c>
      <c r="K669" s="32" t="str">
        <f t="shared" si="238"/>
        <v/>
      </c>
      <c r="L669" s="32" t="str">
        <f t="shared" si="239"/>
        <v/>
      </c>
      <c r="M669" s="32" t="str">
        <f t="shared" si="227"/>
        <v/>
      </c>
      <c r="N669" s="32" t="str">
        <f t="shared" si="228"/>
        <v/>
      </c>
      <c r="O669" s="35" t="s">
        <v>51</v>
      </c>
      <c r="P669" s="32"/>
      <c r="Q669" s="32"/>
      <c r="R669" s="100" t="str">
        <f t="shared" si="240"/>
        <v/>
      </c>
      <c r="S669" s="100" t="str">
        <f t="shared" si="241"/>
        <v/>
      </c>
      <c r="T669" s="100" t="str">
        <f t="shared" si="242"/>
        <v/>
      </c>
      <c r="U669" s="100" t="str">
        <f t="shared" si="243"/>
        <v/>
      </c>
      <c r="V669" s="100" t="str">
        <f t="shared" si="229"/>
        <v/>
      </c>
      <c r="W669" s="100" t="str">
        <f t="shared" si="244"/>
        <v/>
      </c>
      <c r="X669" s="100" t="str">
        <f t="shared" si="230"/>
        <v/>
      </c>
      <c r="Y669" s="100" t="str">
        <f t="shared" si="231"/>
        <v/>
      </c>
      <c r="Z669" s="100" t="str">
        <f>IF(LEN(P669)&gt;0, DATA_ANALYSIS!E$20*P669+DATA_ANALYSIS!R$20, "")</f>
        <v/>
      </c>
      <c r="AA669" s="100" t="str">
        <f t="shared" si="232"/>
        <v/>
      </c>
      <c r="AB669" s="100" t="str">
        <f t="shared" si="233"/>
        <v/>
      </c>
      <c r="AC669" s="106" t="str">
        <f t="shared" si="234"/>
        <v/>
      </c>
    </row>
    <row r="670" spans="2:29" x14ac:dyDescent="0.2">
      <c r="B670" s="26"/>
      <c r="C670" s="101">
        <f t="shared" si="235"/>
        <v>0</v>
      </c>
      <c r="D670" s="105"/>
      <c r="E670" s="35"/>
      <c r="F670" s="32" t="str">
        <f t="shared" si="236"/>
        <v>N</v>
      </c>
      <c r="G670" s="32" t="str">
        <f t="shared" si="237"/>
        <v>N</v>
      </c>
      <c r="H670" s="32" t="str">
        <f t="shared" si="245"/>
        <v/>
      </c>
      <c r="I670" s="32" t="str">
        <f t="shared" si="225"/>
        <v/>
      </c>
      <c r="J670" s="32" t="str">
        <f t="shared" si="226"/>
        <v/>
      </c>
      <c r="K670" s="32" t="str">
        <f t="shared" si="238"/>
        <v/>
      </c>
      <c r="L670" s="32" t="str">
        <f t="shared" si="239"/>
        <v/>
      </c>
      <c r="M670" s="32" t="str">
        <f t="shared" si="227"/>
        <v/>
      </c>
      <c r="N670" s="32" t="str">
        <f t="shared" si="228"/>
        <v/>
      </c>
      <c r="O670" s="35" t="s">
        <v>51</v>
      </c>
      <c r="P670" s="32"/>
      <c r="Q670" s="32"/>
      <c r="R670" s="100" t="str">
        <f t="shared" si="240"/>
        <v/>
      </c>
      <c r="S670" s="100" t="str">
        <f t="shared" si="241"/>
        <v/>
      </c>
      <c r="T670" s="100" t="str">
        <f t="shared" si="242"/>
        <v/>
      </c>
      <c r="U670" s="100" t="str">
        <f t="shared" si="243"/>
        <v/>
      </c>
      <c r="V670" s="100" t="str">
        <f t="shared" si="229"/>
        <v/>
      </c>
      <c r="W670" s="100" t="str">
        <f t="shared" si="244"/>
        <v/>
      </c>
      <c r="X670" s="100" t="str">
        <f t="shared" si="230"/>
        <v/>
      </c>
      <c r="Y670" s="100" t="str">
        <f t="shared" si="231"/>
        <v/>
      </c>
      <c r="Z670" s="100" t="str">
        <f>IF(LEN(P670)&gt;0, DATA_ANALYSIS!E$20*P670+DATA_ANALYSIS!R$20, "")</f>
        <v/>
      </c>
      <c r="AA670" s="100" t="str">
        <f t="shared" si="232"/>
        <v/>
      </c>
      <c r="AB670" s="100" t="str">
        <f t="shared" si="233"/>
        <v/>
      </c>
      <c r="AC670" s="106" t="str">
        <f t="shared" si="234"/>
        <v/>
      </c>
    </row>
    <row r="671" spans="2:29" x14ac:dyDescent="0.2">
      <c r="B671" s="26"/>
      <c r="C671" s="101">
        <f t="shared" si="235"/>
        <v>0</v>
      </c>
      <c r="D671" s="105"/>
      <c r="E671" s="35"/>
      <c r="F671" s="32" t="str">
        <f t="shared" si="236"/>
        <v>N</v>
      </c>
      <c r="G671" s="32" t="str">
        <f t="shared" si="237"/>
        <v>N</v>
      </c>
      <c r="H671" s="32" t="str">
        <f t="shared" si="245"/>
        <v/>
      </c>
      <c r="I671" s="32" t="str">
        <f t="shared" si="225"/>
        <v/>
      </c>
      <c r="J671" s="32" t="str">
        <f t="shared" si="226"/>
        <v/>
      </c>
      <c r="K671" s="32" t="str">
        <f t="shared" si="238"/>
        <v/>
      </c>
      <c r="L671" s="32" t="str">
        <f t="shared" si="239"/>
        <v/>
      </c>
      <c r="M671" s="32" t="str">
        <f t="shared" si="227"/>
        <v/>
      </c>
      <c r="N671" s="32" t="str">
        <f t="shared" si="228"/>
        <v/>
      </c>
      <c r="O671" s="35" t="s">
        <v>51</v>
      </c>
      <c r="P671" s="32"/>
      <c r="Q671" s="32"/>
      <c r="R671" s="100" t="str">
        <f t="shared" si="240"/>
        <v/>
      </c>
      <c r="S671" s="100" t="str">
        <f t="shared" si="241"/>
        <v/>
      </c>
      <c r="T671" s="100" t="str">
        <f t="shared" si="242"/>
        <v/>
      </c>
      <c r="U671" s="100" t="str">
        <f t="shared" si="243"/>
        <v/>
      </c>
      <c r="V671" s="100" t="str">
        <f t="shared" si="229"/>
        <v/>
      </c>
      <c r="W671" s="100" t="str">
        <f t="shared" si="244"/>
        <v/>
      </c>
      <c r="X671" s="100" t="str">
        <f t="shared" si="230"/>
        <v/>
      </c>
      <c r="Y671" s="100" t="str">
        <f t="shared" si="231"/>
        <v/>
      </c>
      <c r="Z671" s="100" t="str">
        <f>IF(LEN(P671)&gt;0, DATA_ANALYSIS!E$20*P671+DATA_ANALYSIS!R$20, "")</f>
        <v/>
      </c>
      <c r="AA671" s="100" t="str">
        <f t="shared" si="232"/>
        <v/>
      </c>
      <c r="AB671" s="100" t="str">
        <f t="shared" si="233"/>
        <v/>
      </c>
      <c r="AC671" s="106" t="str">
        <f t="shared" si="234"/>
        <v/>
      </c>
    </row>
    <row r="672" spans="2:29" x14ac:dyDescent="0.2">
      <c r="B672" s="26"/>
      <c r="C672" s="101">
        <f t="shared" si="235"/>
        <v>0</v>
      </c>
      <c r="D672" s="105"/>
      <c r="E672" s="35"/>
      <c r="F672" s="32" t="str">
        <f t="shared" si="236"/>
        <v>N</v>
      </c>
      <c r="G672" s="32" t="str">
        <f t="shared" si="237"/>
        <v>N</v>
      </c>
      <c r="H672" s="32" t="str">
        <f t="shared" si="245"/>
        <v/>
      </c>
      <c r="I672" s="32" t="str">
        <f t="shared" si="225"/>
        <v/>
      </c>
      <c r="J672" s="32" t="str">
        <f t="shared" si="226"/>
        <v/>
      </c>
      <c r="K672" s="32" t="str">
        <f t="shared" si="238"/>
        <v/>
      </c>
      <c r="L672" s="32" t="str">
        <f t="shared" si="239"/>
        <v/>
      </c>
      <c r="M672" s="32" t="str">
        <f t="shared" si="227"/>
        <v/>
      </c>
      <c r="N672" s="32" t="str">
        <f t="shared" si="228"/>
        <v/>
      </c>
      <c r="O672" s="35" t="s">
        <v>51</v>
      </c>
      <c r="P672" s="32"/>
      <c r="Q672" s="32"/>
      <c r="R672" s="100" t="str">
        <f t="shared" si="240"/>
        <v/>
      </c>
      <c r="S672" s="100" t="str">
        <f t="shared" si="241"/>
        <v/>
      </c>
      <c r="T672" s="100" t="str">
        <f t="shared" si="242"/>
        <v/>
      </c>
      <c r="U672" s="100" t="str">
        <f t="shared" si="243"/>
        <v/>
      </c>
      <c r="V672" s="100" t="str">
        <f t="shared" si="229"/>
        <v/>
      </c>
      <c r="W672" s="100" t="str">
        <f t="shared" si="244"/>
        <v/>
      </c>
      <c r="X672" s="100" t="str">
        <f t="shared" si="230"/>
        <v/>
      </c>
      <c r="Y672" s="100" t="str">
        <f t="shared" si="231"/>
        <v/>
      </c>
      <c r="Z672" s="100" t="str">
        <f>IF(LEN(P672)&gt;0, DATA_ANALYSIS!E$20*P672+DATA_ANALYSIS!R$20, "")</f>
        <v/>
      </c>
      <c r="AA672" s="100" t="str">
        <f t="shared" si="232"/>
        <v/>
      </c>
      <c r="AB672" s="100" t="str">
        <f t="shared" si="233"/>
        <v/>
      </c>
      <c r="AC672" s="106" t="str">
        <f t="shared" si="234"/>
        <v/>
      </c>
    </row>
    <row r="673" spans="2:29" x14ac:dyDescent="0.2">
      <c r="B673" s="26"/>
      <c r="C673" s="101">
        <f t="shared" si="235"/>
        <v>0</v>
      </c>
      <c r="D673" s="105"/>
      <c r="E673" s="35"/>
      <c r="F673" s="32" t="str">
        <f t="shared" si="236"/>
        <v>N</v>
      </c>
      <c r="G673" s="32" t="str">
        <f t="shared" si="237"/>
        <v>N</v>
      </c>
      <c r="H673" s="32" t="str">
        <f t="shared" si="245"/>
        <v/>
      </c>
      <c r="I673" s="32" t="str">
        <f t="shared" si="225"/>
        <v/>
      </c>
      <c r="J673" s="32" t="str">
        <f t="shared" si="226"/>
        <v/>
      </c>
      <c r="K673" s="32" t="str">
        <f t="shared" si="238"/>
        <v/>
      </c>
      <c r="L673" s="32" t="str">
        <f t="shared" si="239"/>
        <v/>
      </c>
      <c r="M673" s="32" t="str">
        <f t="shared" si="227"/>
        <v/>
      </c>
      <c r="N673" s="32" t="str">
        <f t="shared" si="228"/>
        <v/>
      </c>
      <c r="O673" s="35" t="s">
        <v>51</v>
      </c>
      <c r="P673" s="32"/>
      <c r="Q673" s="32"/>
      <c r="R673" s="100" t="str">
        <f t="shared" si="240"/>
        <v/>
      </c>
      <c r="S673" s="100" t="str">
        <f t="shared" si="241"/>
        <v/>
      </c>
      <c r="T673" s="100" t="str">
        <f t="shared" si="242"/>
        <v/>
      </c>
      <c r="U673" s="100" t="str">
        <f t="shared" si="243"/>
        <v/>
      </c>
      <c r="V673" s="100" t="str">
        <f t="shared" si="229"/>
        <v/>
      </c>
      <c r="W673" s="100" t="str">
        <f t="shared" si="244"/>
        <v/>
      </c>
      <c r="X673" s="100" t="str">
        <f t="shared" si="230"/>
        <v/>
      </c>
      <c r="Y673" s="100" t="str">
        <f t="shared" si="231"/>
        <v/>
      </c>
      <c r="Z673" s="100" t="str">
        <f>IF(LEN(P673)&gt;0, DATA_ANALYSIS!E$20*P673+DATA_ANALYSIS!R$20, "")</f>
        <v/>
      </c>
      <c r="AA673" s="100" t="str">
        <f t="shared" si="232"/>
        <v/>
      </c>
      <c r="AB673" s="100" t="str">
        <f t="shared" si="233"/>
        <v/>
      </c>
      <c r="AC673" s="106" t="str">
        <f t="shared" si="234"/>
        <v/>
      </c>
    </row>
    <row r="674" spans="2:29" x14ac:dyDescent="0.2">
      <c r="B674" s="26"/>
      <c r="C674" s="101">
        <f t="shared" si="235"/>
        <v>0</v>
      </c>
      <c r="D674" s="105"/>
      <c r="E674" s="35"/>
      <c r="F674" s="32" t="str">
        <f t="shared" si="236"/>
        <v>N</v>
      </c>
      <c r="G674" s="32" t="str">
        <f t="shared" si="237"/>
        <v>N</v>
      </c>
      <c r="H674" s="32" t="str">
        <f t="shared" si="245"/>
        <v/>
      </c>
      <c r="I674" s="32" t="str">
        <f t="shared" si="225"/>
        <v/>
      </c>
      <c r="J674" s="32" t="str">
        <f t="shared" si="226"/>
        <v/>
      </c>
      <c r="K674" s="32" t="str">
        <f t="shared" si="238"/>
        <v/>
      </c>
      <c r="L674" s="32" t="str">
        <f t="shared" si="239"/>
        <v/>
      </c>
      <c r="M674" s="32" t="str">
        <f t="shared" si="227"/>
        <v/>
      </c>
      <c r="N674" s="32" t="str">
        <f t="shared" si="228"/>
        <v/>
      </c>
      <c r="O674" s="35" t="s">
        <v>51</v>
      </c>
      <c r="P674" s="32"/>
      <c r="Q674" s="32"/>
      <c r="R674" s="100" t="str">
        <f t="shared" si="240"/>
        <v/>
      </c>
      <c r="S674" s="100" t="str">
        <f t="shared" si="241"/>
        <v/>
      </c>
      <c r="T674" s="100" t="str">
        <f t="shared" si="242"/>
        <v/>
      </c>
      <c r="U674" s="100" t="str">
        <f t="shared" si="243"/>
        <v/>
      </c>
      <c r="V674" s="100" t="str">
        <f t="shared" si="229"/>
        <v/>
      </c>
      <c r="W674" s="100" t="str">
        <f t="shared" si="244"/>
        <v/>
      </c>
      <c r="X674" s="100" t="str">
        <f t="shared" si="230"/>
        <v/>
      </c>
      <c r="Y674" s="100" t="str">
        <f t="shared" si="231"/>
        <v/>
      </c>
      <c r="Z674" s="100" t="str">
        <f>IF(LEN(P674)&gt;0, DATA_ANALYSIS!E$20*P674+DATA_ANALYSIS!R$20, "")</f>
        <v/>
      </c>
      <c r="AA674" s="100" t="str">
        <f t="shared" si="232"/>
        <v/>
      </c>
      <c r="AB674" s="100" t="str">
        <f t="shared" si="233"/>
        <v/>
      </c>
      <c r="AC674" s="106" t="str">
        <f t="shared" si="234"/>
        <v/>
      </c>
    </row>
    <row r="675" spans="2:29" x14ac:dyDescent="0.2">
      <c r="B675" s="26"/>
      <c r="C675" s="101">
        <f t="shared" si="235"/>
        <v>0</v>
      </c>
      <c r="D675" s="105"/>
      <c r="E675" s="35"/>
      <c r="F675" s="32" t="str">
        <f t="shared" si="236"/>
        <v>N</v>
      </c>
      <c r="G675" s="32" t="str">
        <f t="shared" si="237"/>
        <v>N</v>
      </c>
      <c r="H675" s="32" t="str">
        <f t="shared" si="245"/>
        <v/>
      </c>
      <c r="I675" s="32" t="str">
        <f t="shared" si="225"/>
        <v/>
      </c>
      <c r="J675" s="32" t="str">
        <f t="shared" si="226"/>
        <v/>
      </c>
      <c r="K675" s="32" t="str">
        <f t="shared" si="238"/>
        <v/>
      </c>
      <c r="L675" s="32" t="str">
        <f t="shared" si="239"/>
        <v/>
      </c>
      <c r="M675" s="32" t="str">
        <f t="shared" si="227"/>
        <v/>
      </c>
      <c r="N675" s="32" t="str">
        <f t="shared" si="228"/>
        <v/>
      </c>
      <c r="O675" s="35" t="s">
        <v>51</v>
      </c>
      <c r="P675" s="32"/>
      <c r="Q675" s="32"/>
      <c r="R675" s="100" t="str">
        <f t="shared" si="240"/>
        <v/>
      </c>
      <c r="S675" s="100" t="str">
        <f t="shared" si="241"/>
        <v/>
      </c>
      <c r="T675" s="100" t="str">
        <f t="shared" si="242"/>
        <v/>
      </c>
      <c r="U675" s="100" t="str">
        <f t="shared" si="243"/>
        <v/>
      </c>
      <c r="V675" s="100" t="str">
        <f t="shared" si="229"/>
        <v/>
      </c>
      <c r="W675" s="100" t="str">
        <f t="shared" si="244"/>
        <v/>
      </c>
      <c r="X675" s="100" t="str">
        <f t="shared" si="230"/>
        <v/>
      </c>
      <c r="Y675" s="100" t="str">
        <f t="shared" si="231"/>
        <v/>
      </c>
      <c r="Z675" s="100" t="str">
        <f>IF(LEN(P675)&gt;0, DATA_ANALYSIS!E$20*P675+DATA_ANALYSIS!R$20, "")</f>
        <v/>
      </c>
      <c r="AA675" s="100" t="str">
        <f t="shared" si="232"/>
        <v/>
      </c>
      <c r="AB675" s="100" t="str">
        <f t="shared" si="233"/>
        <v/>
      </c>
      <c r="AC675" s="106" t="str">
        <f t="shared" si="234"/>
        <v/>
      </c>
    </row>
    <row r="676" spans="2:29" x14ac:dyDescent="0.2">
      <c r="B676" s="26"/>
      <c r="C676" s="101">
        <f t="shared" si="235"/>
        <v>0</v>
      </c>
      <c r="D676" s="105"/>
      <c r="E676" s="35"/>
      <c r="F676" s="32" t="str">
        <f t="shared" si="236"/>
        <v>N</v>
      </c>
      <c r="G676" s="32" t="str">
        <f t="shared" si="237"/>
        <v>N</v>
      </c>
      <c r="H676" s="32" t="str">
        <f t="shared" si="245"/>
        <v/>
      </c>
      <c r="I676" s="32" t="str">
        <f t="shared" si="225"/>
        <v/>
      </c>
      <c r="J676" s="32" t="str">
        <f t="shared" si="226"/>
        <v/>
      </c>
      <c r="K676" s="32" t="str">
        <f t="shared" si="238"/>
        <v/>
      </c>
      <c r="L676" s="32" t="str">
        <f t="shared" si="239"/>
        <v/>
      </c>
      <c r="M676" s="32" t="str">
        <f t="shared" si="227"/>
        <v/>
      </c>
      <c r="N676" s="32" t="str">
        <f t="shared" si="228"/>
        <v/>
      </c>
      <c r="O676" s="35" t="s">
        <v>51</v>
      </c>
      <c r="P676" s="32"/>
      <c r="Q676" s="32"/>
      <c r="R676" s="100" t="str">
        <f t="shared" si="240"/>
        <v/>
      </c>
      <c r="S676" s="100" t="str">
        <f t="shared" si="241"/>
        <v/>
      </c>
      <c r="T676" s="100" t="str">
        <f t="shared" si="242"/>
        <v/>
      </c>
      <c r="U676" s="100" t="str">
        <f t="shared" si="243"/>
        <v/>
      </c>
      <c r="V676" s="100" t="str">
        <f t="shared" si="229"/>
        <v/>
      </c>
      <c r="W676" s="100" t="str">
        <f t="shared" si="244"/>
        <v/>
      </c>
      <c r="X676" s="100" t="str">
        <f t="shared" si="230"/>
        <v/>
      </c>
      <c r="Y676" s="100" t="str">
        <f t="shared" si="231"/>
        <v/>
      </c>
      <c r="Z676" s="100" t="str">
        <f>IF(LEN(P676)&gt;0, DATA_ANALYSIS!E$20*P676+DATA_ANALYSIS!R$20, "")</f>
        <v/>
      </c>
      <c r="AA676" s="100" t="str">
        <f t="shared" si="232"/>
        <v/>
      </c>
      <c r="AB676" s="100" t="str">
        <f t="shared" si="233"/>
        <v/>
      </c>
      <c r="AC676" s="106" t="str">
        <f t="shared" si="234"/>
        <v/>
      </c>
    </row>
    <row r="677" spans="2:29" x14ac:dyDescent="0.2">
      <c r="B677" s="26"/>
      <c r="C677" s="101">
        <f t="shared" si="235"/>
        <v>0</v>
      </c>
      <c r="D677" s="105"/>
      <c r="E677" s="35"/>
      <c r="F677" s="32" t="str">
        <f t="shared" si="236"/>
        <v>N</v>
      </c>
      <c r="G677" s="32" t="str">
        <f t="shared" si="237"/>
        <v>N</v>
      </c>
      <c r="H677" s="32" t="str">
        <f t="shared" si="245"/>
        <v/>
      </c>
      <c r="I677" s="32" t="str">
        <f t="shared" si="225"/>
        <v/>
      </c>
      <c r="J677" s="32" t="str">
        <f t="shared" si="226"/>
        <v/>
      </c>
      <c r="K677" s="32" t="str">
        <f t="shared" si="238"/>
        <v/>
      </c>
      <c r="L677" s="32" t="str">
        <f t="shared" si="239"/>
        <v/>
      </c>
      <c r="M677" s="32" t="str">
        <f t="shared" si="227"/>
        <v/>
      </c>
      <c r="N677" s="32" t="str">
        <f t="shared" si="228"/>
        <v/>
      </c>
      <c r="O677" s="35" t="s">
        <v>51</v>
      </c>
      <c r="P677" s="32"/>
      <c r="Q677" s="32"/>
      <c r="R677" s="100" t="str">
        <f t="shared" si="240"/>
        <v/>
      </c>
      <c r="S677" s="100" t="str">
        <f t="shared" si="241"/>
        <v/>
      </c>
      <c r="T677" s="100" t="str">
        <f t="shared" si="242"/>
        <v/>
      </c>
      <c r="U677" s="100" t="str">
        <f t="shared" si="243"/>
        <v/>
      </c>
      <c r="V677" s="100" t="str">
        <f t="shared" si="229"/>
        <v/>
      </c>
      <c r="W677" s="100" t="str">
        <f t="shared" si="244"/>
        <v/>
      </c>
      <c r="X677" s="100" t="str">
        <f t="shared" si="230"/>
        <v/>
      </c>
      <c r="Y677" s="100" t="str">
        <f t="shared" si="231"/>
        <v/>
      </c>
      <c r="Z677" s="100" t="str">
        <f>IF(LEN(P677)&gt;0, DATA_ANALYSIS!E$20*P677+DATA_ANALYSIS!R$20, "")</f>
        <v/>
      </c>
      <c r="AA677" s="100" t="str">
        <f t="shared" si="232"/>
        <v/>
      </c>
      <c r="AB677" s="100" t="str">
        <f t="shared" si="233"/>
        <v/>
      </c>
      <c r="AC677" s="106" t="str">
        <f t="shared" si="234"/>
        <v/>
      </c>
    </row>
    <row r="678" spans="2:29" x14ac:dyDescent="0.2">
      <c r="B678" s="26"/>
      <c r="C678" s="101">
        <f t="shared" si="235"/>
        <v>0</v>
      </c>
      <c r="D678" s="105"/>
      <c r="E678" s="35"/>
      <c r="F678" s="32" t="str">
        <f t="shared" si="236"/>
        <v>N</v>
      </c>
      <c r="G678" s="32" t="str">
        <f t="shared" si="237"/>
        <v>N</v>
      </c>
      <c r="H678" s="32" t="str">
        <f t="shared" si="245"/>
        <v/>
      </c>
      <c r="I678" s="32" t="str">
        <f t="shared" si="225"/>
        <v/>
      </c>
      <c r="J678" s="32" t="str">
        <f t="shared" si="226"/>
        <v/>
      </c>
      <c r="K678" s="32" t="str">
        <f t="shared" si="238"/>
        <v/>
      </c>
      <c r="L678" s="32" t="str">
        <f t="shared" si="239"/>
        <v/>
      </c>
      <c r="M678" s="32" t="str">
        <f t="shared" si="227"/>
        <v/>
      </c>
      <c r="N678" s="32" t="str">
        <f t="shared" si="228"/>
        <v/>
      </c>
      <c r="O678" s="35" t="s">
        <v>51</v>
      </c>
      <c r="P678" s="32"/>
      <c r="Q678" s="32"/>
      <c r="R678" s="100" t="str">
        <f t="shared" si="240"/>
        <v/>
      </c>
      <c r="S678" s="100" t="str">
        <f t="shared" si="241"/>
        <v/>
      </c>
      <c r="T678" s="100" t="str">
        <f t="shared" si="242"/>
        <v/>
      </c>
      <c r="U678" s="100" t="str">
        <f t="shared" si="243"/>
        <v/>
      </c>
      <c r="V678" s="100" t="str">
        <f t="shared" si="229"/>
        <v/>
      </c>
      <c r="W678" s="100" t="str">
        <f t="shared" si="244"/>
        <v/>
      </c>
      <c r="X678" s="100" t="str">
        <f t="shared" si="230"/>
        <v/>
      </c>
      <c r="Y678" s="100" t="str">
        <f t="shared" si="231"/>
        <v/>
      </c>
      <c r="Z678" s="100" t="str">
        <f>IF(LEN(P678)&gt;0, DATA_ANALYSIS!E$20*P678+DATA_ANALYSIS!R$20, "")</f>
        <v/>
      </c>
      <c r="AA678" s="100" t="str">
        <f t="shared" si="232"/>
        <v/>
      </c>
      <c r="AB678" s="100" t="str">
        <f t="shared" si="233"/>
        <v/>
      </c>
      <c r="AC678" s="106" t="str">
        <f t="shared" si="234"/>
        <v/>
      </c>
    </row>
    <row r="679" spans="2:29" x14ac:dyDescent="0.2">
      <c r="B679" s="26"/>
      <c r="C679" s="101">
        <f t="shared" si="235"/>
        <v>0</v>
      </c>
      <c r="D679" s="105"/>
      <c r="E679" s="35"/>
      <c r="F679" s="32" t="str">
        <f t="shared" si="236"/>
        <v>N</v>
      </c>
      <c r="G679" s="32" t="str">
        <f t="shared" si="237"/>
        <v>N</v>
      </c>
      <c r="H679" s="32" t="str">
        <f t="shared" si="245"/>
        <v/>
      </c>
      <c r="I679" s="32" t="str">
        <f t="shared" si="225"/>
        <v/>
      </c>
      <c r="J679" s="32" t="str">
        <f t="shared" si="226"/>
        <v/>
      </c>
      <c r="K679" s="32" t="str">
        <f t="shared" si="238"/>
        <v/>
      </c>
      <c r="L679" s="32" t="str">
        <f t="shared" si="239"/>
        <v/>
      </c>
      <c r="M679" s="32" t="str">
        <f t="shared" si="227"/>
        <v/>
      </c>
      <c r="N679" s="32" t="str">
        <f t="shared" si="228"/>
        <v/>
      </c>
      <c r="O679" s="35" t="s">
        <v>51</v>
      </c>
      <c r="P679" s="32"/>
      <c r="Q679" s="32"/>
      <c r="R679" s="100" t="str">
        <f t="shared" si="240"/>
        <v/>
      </c>
      <c r="S679" s="100" t="str">
        <f t="shared" si="241"/>
        <v/>
      </c>
      <c r="T679" s="100" t="str">
        <f t="shared" si="242"/>
        <v/>
      </c>
      <c r="U679" s="100" t="str">
        <f t="shared" si="243"/>
        <v/>
      </c>
      <c r="V679" s="100" t="str">
        <f t="shared" si="229"/>
        <v/>
      </c>
      <c r="W679" s="100" t="str">
        <f t="shared" si="244"/>
        <v/>
      </c>
      <c r="X679" s="100" t="str">
        <f t="shared" si="230"/>
        <v/>
      </c>
      <c r="Y679" s="100" t="str">
        <f t="shared" si="231"/>
        <v/>
      </c>
      <c r="Z679" s="100" t="str">
        <f>IF(LEN(P679)&gt;0, DATA_ANALYSIS!E$20*P679+DATA_ANALYSIS!R$20, "")</f>
        <v/>
      </c>
      <c r="AA679" s="100" t="str">
        <f t="shared" si="232"/>
        <v/>
      </c>
      <c r="AB679" s="100" t="str">
        <f t="shared" si="233"/>
        <v/>
      </c>
      <c r="AC679" s="106" t="str">
        <f t="shared" si="234"/>
        <v/>
      </c>
    </row>
    <row r="680" spans="2:29" x14ac:dyDescent="0.2">
      <c r="B680" s="26"/>
      <c r="C680" s="101">
        <f t="shared" si="235"/>
        <v>0</v>
      </c>
      <c r="D680" s="105"/>
      <c r="E680" s="35"/>
      <c r="F680" s="32" t="str">
        <f t="shared" si="236"/>
        <v>N</v>
      </c>
      <c r="G680" s="32" t="str">
        <f t="shared" si="237"/>
        <v>N</v>
      </c>
      <c r="H680" s="32" t="str">
        <f t="shared" si="245"/>
        <v/>
      </c>
      <c r="I680" s="32" t="str">
        <f t="shared" si="225"/>
        <v/>
      </c>
      <c r="J680" s="32" t="str">
        <f t="shared" si="226"/>
        <v/>
      </c>
      <c r="K680" s="32" t="str">
        <f t="shared" si="238"/>
        <v/>
      </c>
      <c r="L680" s="32" t="str">
        <f t="shared" si="239"/>
        <v/>
      </c>
      <c r="M680" s="32" t="str">
        <f t="shared" si="227"/>
        <v/>
      </c>
      <c r="N680" s="32" t="str">
        <f t="shared" si="228"/>
        <v/>
      </c>
      <c r="O680" s="35" t="s">
        <v>51</v>
      </c>
      <c r="P680" s="32"/>
      <c r="Q680" s="32"/>
      <c r="R680" s="100" t="str">
        <f t="shared" si="240"/>
        <v/>
      </c>
      <c r="S680" s="100" t="str">
        <f t="shared" si="241"/>
        <v/>
      </c>
      <c r="T680" s="100" t="str">
        <f t="shared" si="242"/>
        <v/>
      </c>
      <c r="U680" s="100" t="str">
        <f t="shared" si="243"/>
        <v/>
      </c>
      <c r="V680" s="100" t="str">
        <f t="shared" si="229"/>
        <v/>
      </c>
      <c r="W680" s="100" t="str">
        <f t="shared" si="244"/>
        <v/>
      </c>
      <c r="X680" s="100" t="str">
        <f t="shared" si="230"/>
        <v/>
      </c>
      <c r="Y680" s="100" t="str">
        <f t="shared" si="231"/>
        <v/>
      </c>
      <c r="Z680" s="100" t="str">
        <f>IF(LEN(P680)&gt;0, DATA_ANALYSIS!E$20*P680+DATA_ANALYSIS!R$20, "")</f>
        <v/>
      </c>
      <c r="AA680" s="100" t="str">
        <f t="shared" si="232"/>
        <v/>
      </c>
      <c r="AB680" s="100" t="str">
        <f t="shared" si="233"/>
        <v/>
      </c>
      <c r="AC680" s="106" t="str">
        <f t="shared" si="234"/>
        <v/>
      </c>
    </row>
    <row r="681" spans="2:29" x14ac:dyDescent="0.2">
      <c r="B681" s="26"/>
      <c r="C681" s="101">
        <f t="shared" si="235"/>
        <v>0</v>
      </c>
      <c r="D681" s="105"/>
      <c r="E681" s="35"/>
      <c r="F681" s="32" t="str">
        <f t="shared" si="236"/>
        <v>N</v>
      </c>
      <c r="G681" s="32" t="str">
        <f t="shared" si="237"/>
        <v>N</v>
      </c>
      <c r="H681" s="32" t="str">
        <f t="shared" si="245"/>
        <v/>
      </c>
      <c r="I681" s="32" t="str">
        <f t="shared" si="225"/>
        <v/>
      </c>
      <c r="J681" s="32" t="str">
        <f t="shared" si="226"/>
        <v/>
      </c>
      <c r="K681" s="32" t="str">
        <f t="shared" si="238"/>
        <v/>
      </c>
      <c r="L681" s="32" t="str">
        <f t="shared" si="239"/>
        <v/>
      </c>
      <c r="M681" s="32" t="str">
        <f t="shared" si="227"/>
        <v/>
      </c>
      <c r="N681" s="32" t="str">
        <f t="shared" si="228"/>
        <v/>
      </c>
      <c r="O681" s="35" t="s">
        <v>51</v>
      </c>
      <c r="P681" s="32"/>
      <c r="Q681" s="32"/>
      <c r="R681" s="100" t="str">
        <f t="shared" si="240"/>
        <v/>
      </c>
      <c r="S681" s="100" t="str">
        <f t="shared" si="241"/>
        <v/>
      </c>
      <c r="T681" s="100" t="str">
        <f t="shared" si="242"/>
        <v/>
      </c>
      <c r="U681" s="100" t="str">
        <f t="shared" si="243"/>
        <v/>
      </c>
      <c r="V681" s="100" t="str">
        <f t="shared" si="229"/>
        <v/>
      </c>
      <c r="W681" s="100" t="str">
        <f t="shared" si="244"/>
        <v/>
      </c>
      <c r="X681" s="100" t="str">
        <f t="shared" si="230"/>
        <v/>
      </c>
      <c r="Y681" s="100" t="str">
        <f t="shared" si="231"/>
        <v/>
      </c>
      <c r="Z681" s="100" t="str">
        <f>IF(LEN(P681)&gt;0, DATA_ANALYSIS!E$20*P681+DATA_ANALYSIS!R$20, "")</f>
        <v/>
      </c>
      <c r="AA681" s="100" t="str">
        <f t="shared" si="232"/>
        <v/>
      </c>
      <c r="AB681" s="100" t="str">
        <f t="shared" si="233"/>
        <v/>
      </c>
      <c r="AC681" s="106" t="str">
        <f t="shared" si="234"/>
        <v/>
      </c>
    </row>
    <row r="682" spans="2:29" x14ac:dyDescent="0.2">
      <c r="B682" s="26"/>
      <c r="C682" s="101">
        <f t="shared" si="235"/>
        <v>0</v>
      </c>
      <c r="D682" s="105"/>
      <c r="E682" s="35"/>
      <c r="F682" s="32" t="str">
        <f t="shared" si="236"/>
        <v>N</v>
      </c>
      <c r="G682" s="32" t="str">
        <f t="shared" si="237"/>
        <v>N</v>
      </c>
      <c r="H682" s="32" t="str">
        <f t="shared" si="245"/>
        <v/>
      </c>
      <c r="I682" s="32" t="str">
        <f t="shared" si="225"/>
        <v/>
      </c>
      <c r="J682" s="32" t="str">
        <f t="shared" si="226"/>
        <v/>
      </c>
      <c r="K682" s="32" t="str">
        <f t="shared" si="238"/>
        <v/>
      </c>
      <c r="L682" s="32" t="str">
        <f t="shared" si="239"/>
        <v/>
      </c>
      <c r="M682" s="32" t="str">
        <f t="shared" si="227"/>
        <v/>
      </c>
      <c r="N682" s="32" t="str">
        <f t="shared" si="228"/>
        <v/>
      </c>
      <c r="O682" s="35" t="s">
        <v>51</v>
      </c>
      <c r="P682" s="32"/>
      <c r="Q682" s="32"/>
      <c r="R682" s="100" t="str">
        <f t="shared" si="240"/>
        <v/>
      </c>
      <c r="S682" s="100" t="str">
        <f t="shared" si="241"/>
        <v/>
      </c>
      <c r="T682" s="100" t="str">
        <f t="shared" si="242"/>
        <v/>
      </c>
      <c r="U682" s="100" t="str">
        <f t="shared" si="243"/>
        <v/>
      </c>
      <c r="V682" s="100" t="str">
        <f t="shared" si="229"/>
        <v/>
      </c>
      <c r="W682" s="100" t="str">
        <f t="shared" si="244"/>
        <v/>
      </c>
      <c r="X682" s="100" t="str">
        <f t="shared" si="230"/>
        <v/>
      </c>
      <c r="Y682" s="100" t="str">
        <f t="shared" si="231"/>
        <v/>
      </c>
      <c r="Z682" s="100" t="str">
        <f>IF(LEN(P682)&gt;0, DATA_ANALYSIS!E$20*P682+DATA_ANALYSIS!R$20, "")</f>
        <v/>
      </c>
      <c r="AA682" s="100" t="str">
        <f t="shared" si="232"/>
        <v/>
      </c>
      <c r="AB682" s="100" t="str">
        <f t="shared" si="233"/>
        <v/>
      </c>
      <c r="AC682" s="106" t="str">
        <f t="shared" si="234"/>
        <v/>
      </c>
    </row>
    <row r="683" spans="2:29" x14ac:dyDescent="0.2">
      <c r="B683" s="26"/>
      <c r="C683" s="101">
        <f t="shared" si="235"/>
        <v>0</v>
      </c>
      <c r="D683" s="105"/>
      <c r="E683" s="35"/>
      <c r="F683" s="32" t="str">
        <f t="shared" si="236"/>
        <v>N</v>
      </c>
      <c r="G683" s="32" t="str">
        <f t="shared" si="237"/>
        <v>N</v>
      </c>
      <c r="H683" s="32" t="str">
        <f t="shared" si="245"/>
        <v/>
      </c>
      <c r="I683" s="32" t="str">
        <f t="shared" si="225"/>
        <v/>
      </c>
      <c r="J683" s="32" t="str">
        <f t="shared" si="226"/>
        <v/>
      </c>
      <c r="K683" s="32" t="str">
        <f t="shared" si="238"/>
        <v/>
      </c>
      <c r="L683" s="32" t="str">
        <f t="shared" si="239"/>
        <v/>
      </c>
      <c r="M683" s="32" t="str">
        <f t="shared" si="227"/>
        <v/>
      </c>
      <c r="N683" s="32" t="str">
        <f t="shared" si="228"/>
        <v/>
      </c>
      <c r="O683" s="35" t="s">
        <v>51</v>
      </c>
      <c r="P683" s="32"/>
      <c r="Q683" s="32"/>
      <c r="R683" s="100" t="str">
        <f t="shared" si="240"/>
        <v/>
      </c>
      <c r="S683" s="100" t="str">
        <f t="shared" si="241"/>
        <v/>
      </c>
      <c r="T683" s="100" t="str">
        <f t="shared" si="242"/>
        <v/>
      </c>
      <c r="U683" s="100" t="str">
        <f t="shared" si="243"/>
        <v/>
      </c>
      <c r="V683" s="100" t="str">
        <f t="shared" si="229"/>
        <v/>
      </c>
      <c r="W683" s="100" t="str">
        <f t="shared" si="244"/>
        <v/>
      </c>
      <c r="X683" s="100" t="str">
        <f t="shared" si="230"/>
        <v/>
      </c>
      <c r="Y683" s="100" t="str">
        <f t="shared" si="231"/>
        <v/>
      </c>
      <c r="Z683" s="100" t="str">
        <f>IF(LEN(P683)&gt;0, DATA_ANALYSIS!E$20*P683+DATA_ANALYSIS!R$20, "")</f>
        <v/>
      </c>
      <c r="AA683" s="100" t="str">
        <f t="shared" si="232"/>
        <v/>
      </c>
      <c r="AB683" s="100" t="str">
        <f t="shared" si="233"/>
        <v/>
      </c>
      <c r="AC683" s="106" t="str">
        <f t="shared" si="234"/>
        <v/>
      </c>
    </row>
    <row r="684" spans="2:29" x14ac:dyDescent="0.2">
      <c r="B684" s="26"/>
      <c r="C684" s="101">
        <f t="shared" si="235"/>
        <v>0</v>
      </c>
      <c r="D684" s="105"/>
      <c r="E684" s="35"/>
      <c r="F684" s="32" t="str">
        <f t="shared" si="236"/>
        <v>N</v>
      </c>
      <c r="G684" s="32" t="str">
        <f t="shared" si="237"/>
        <v>N</v>
      </c>
      <c r="H684" s="32" t="str">
        <f t="shared" si="245"/>
        <v/>
      </c>
      <c r="I684" s="32" t="str">
        <f t="shared" si="225"/>
        <v/>
      </c>
      <c r="J684" s="32" t="str">
        <f t="shared" si="226"/>
        <v/>
      </c>
      <c r="K684" s="32" t="str">
        <f t="shared" si="238"/>
        <v/>
      </c>
      <c r="L684" s="32" t="str">
        <f t="shared" si="239"/>
        <v/>
      </c>
      <c r="M684" s="32" t="str">
        <f t="shared" si="227"/>
        <v/>
      </c>
      <c r="N684" s="32" t="str">
        <f t="shared" si="228"/>
        <v/>
      </c>
      <c r="O684" s="35" t="s">
        <v>51</v>
      </c>
      <c r="P684" s="32"/>
      <c r="Q684" s="32"/>
      <c r="R684" s="100" t="str">
        <f t="shared" si="240"/>
        <v/>
      </c>
      <c r="S684" s="100" t="str">
        <f t="shared" si="241"/>
        <v/>
      </c>
      <c r="T684" s="100" t="str">
        <f t="shared" si="242"/>
        <v/>
      </c>
      <c r="U684" s="100" t="str">
        <f t="shared" si="243"/>
        <v/>
      </c>
      <c r="V684" s="100" t="str">
        <f t="shared" si="229"/>
        <v/>
      </c>
      <c r="W684" s="100" t="str">
        <f t="shared" si="244"/>
        <v/>
      </c>
      <c r="X684" s="100" t="str">
        <f t="shared" si="230"/>
        <v/>
      </c>
      <c r="Y684" s="100" t="str">
        <f t="shared" si="231"/>
        <v/>
      </c>
      <c r="Z684" s="100" t="str">
        <f>IF(LEN(P684)&gt;0, DATA_ANALYSIS!E$20*P684+DATA_ANALYSIS!R$20, "")</f>
        <v/>
      </c>
      <c r="AA684" s="100" t="str">
        <f t="shared" si="232"/>
        <v/>
      </c>
      <c r="AB684" s="100" t="str">
        <f t="shared" si="233"/>
        <v/>
      </c>
      <c r="AC684" s="106" t="str">
        <f t="shared" si="234"/>
        <v/>
      </c>
    </row>
    <row r="685" spans="2:29" x14ac:dyDescent="0.2">
      <c r="B685" s="26"/>
      <c r="C685" s="101">
        <f t="shared" si="235"/>
        <v>0</v>
      </c>
      <c r="D685" s="105"/>
      <c r="E685" s="35"/>
      <c r="F685" s="32" t="str">
        <f t="shared" si="236"/>
        <v>N</v>
      </c>
      <c r="G685" s="32" t="str">
        <f t="shared" si="237"/>
        <v>N</v>
      </c>
      <c r="H685" s="32" t="str">
        <f t="shared" si="245"/>
        <v/>
      </c>
      <c r="I685" s="32" t="str">
        <f t="shared" si="225"/>
        <v/>
      </c>
      <c r="J685" s="32" t="str">
        <f t="shared" si="226"/>
        <v/>
      </c>
      <c r="K685" s="32" t="str">
        <f t="shared" si="238"/>
        <v/>
      </c>
      <c r="L685" s="32" t="str">
        <f t="shared" si="239"/>
        <v/>
      </c>
      <c r="M685" s="32" t="str">
        <f t="shared" si="227"/>
        <v/>
      </c>
      <c r="N685" s="32" t="str">
        <f t="shared" si="228"/>
        <v/>
      </c>
      <c r="O685" s="35" t="s">
        <v>51</v>
      </c>
      <c r="P685" s="32"/>
      <c r="Q685" s="32"/>
      <c r="R685" s="100" t="str">
        <f t="shared" si="240"/>
        <v/>
      </c>
      <c r="S685" s="100" t="str">
        <f t="shared" si="241"/>
        <v/>
      </c>
      <c r="T685" s="100" t="str">
        <f t="shared" si="242"/>
        <v/>
      </c>
      <c r="U685" s="100" t="str">
        <f t="shared" si="243"/>
        <v/>
      </c>
      <c r="V685" s="100" t="str">
        <f t="shared" si="229"/>
        <v/>
      </c>
      <c r="W685" s="100" t="str">
        <f t="shared" si="244"/>
        <v/>
      </c>
      <c r="X685" s="100" t="str">
        <f t="shared" si="230"/>
        <v/>
      </c>
      <c r="Y685" s="100" t="str">
        <f t="shared" si="231"/>
        <v/>
      </c>
      <c r="Z685" s="100" t="str">
        <f>IF(LEN(P685)&gt;0, DATA_ANALYSIS!E$20*P685+DATA_ANALYSIS!R$20, "")</f>
        <v/>
      </c>
      <c r="AA685" s="100" t="str">
        <f t="shared" si="232"/>
        <v/>
      </c>
      <c r="AB685" s="100" t="str">
        <f t="shared" si="233"/>
        <v/>
      </c>
      <c r="AC685" s="106" t="str">
        <f t="shared" si="234"/>
        <v/>
      </c>
    </row>
    <row r="686" spans="2:29" x14ac:dyDescent="0.2">
      <c r="B686" s="26"/>
      <c r="C686" s="101">
        <f t="shared" si="235"/>
        <v>0</v>
      </c>
      <c r="D686" s="105"/>
      <c r="E686" s="35"/>
      <c r="F686" s="32" t="str">
        <f t="shared" si="236"/>
        <v>N</v>
      </c>
      <c r="G686" s="32" t="str">
        <f t="shared" si="237"/>
        <v>N</v>
      </c>
      <c r="H686" s="32" t="str">
        <f t="shared" si="245"/>
        <v/>
      </c>
      <c r="I686" s="32" t="str">
        <f t="shared" si="225"/>
        <v/>
      </c>
      <c r="J686" s="32" t="str">
        <f t="shared" si="226"/>
        <v/>
      </c>
      <c r="K686" s="32" t="str">
        <f t="shared" si="238"/>
        <v/>
      </c>
      <c r="L686" s="32" t="str">
        <f t="shared" si="239"/>
        <v/>
      </c>
      <c r="M686" s="32" t="str">
        <f t="shared" si="227"/>
        <v/>
      </c>
      <c r="N686" s="32" t="str">
        <f t="shared" si="228"/>
        <v/>
      </c>
      <c r="O686" s="35" t="s">
        <v>51</v>
      </c>
      <c r="P686" s="32"/>
      <c r="Q686" s="32"/>
      <c r="R686" s="100" t="str">
        <f t="shared" si="240"/>
        <v/>
      </c>
      <c r="S686" s="100" t="str">
        <f t="shared" si="241"/>
        <v/>
      </c>
      <c r="T686" s="100" t="str">
        <f t="shared" si="242"/>
        <v/>
      </c>
      <c r="U686" s="100" t="str">
        <f t="shared" si="243"/>
        <v/>
      </c>
      <c r="V686" s="100" t="str">
        <f t="shared" si="229"/>
        <v/>
      </c>
      <c r="W686" s="100" t="str">
        <f t="shared" si="244"/>
        <v/>
      </c>
      <c r="X686" s="100" t="str">
        <f t="shared" si="230"/>
        <v/>
      </c>
      <c r="Y686" s="100" t="str">
        <f t="shared" si="231"/>
        <v/>
      </c>
      <c r="Z686" s="100" t="str">
        <f>IF(LEN(P686)&gt;0, DATA_ANALYSIS!E$20*P686+DATA_ANALYSIS!R$20, "")</f>
        <v/>
      </c>
      <c r="AA686" s="100" t="str">
        <f t="shared" si="232"/>
        <v/>
      </c>
      <c r="AB686" s="100" t="str">
        <f t="shared" si="233"/>
        <v/>
      </c>
      <c r="AC686" s="106" t="str">
        <f t="shared" si="234"/>
        <v/>
      </c>
    </row>
    <row r="687" spans="2:29" x14ac:dyDescent="0.2">
      <c r="B687" s="26"/>
      <c r="C687" s="101">
        <f t="shared" si="235"/>
        <v>0</v>
      </c>
      <c r="D687" s="105"/>
      <c r="E687" s="35"/>
      <c r="F687" s="32" t="str">
        <f t="shared" si="236"/>
        <v>N</v>
      </c>
      <c r="G687" s="32" t="str">
        <f t="shared" si="237"/>
        <v>N</v>
      </c>
      <c r="H687" s="32" t="str">
        <f t="shared" si="245"/>
        <v/>
      </c>
      <c r="I687" s="32" t="str">
        <f t="shared" si="225"/>
        <v/>
      </c>
      <c r="J687" s="32" t="str">
        <f t="shared" si="226"/>
        <v/>
      </c>
      <c r="K687" s="32" t="str">
        <f t="shared" si="238"/>
        <v/>
      </c>
      <c r="L687" s="32" t="str">
        <f t="shared" si="239"/>
        <v/>
      </c>
      <c r="M687" s="32" t="str">
        <f t="shared" si="227"/>
        <v/>
      </c>
      <c r="N687" s="32" t="str">
        <f t="shared" si="228"/>
        <v/>
      </c>
      <c r="O687" s="35" t="s">
        <v>51</v>
      </c>
      <c r="P687" s="32"/>
      <c r="Q687" s="32"/>
      <c r="R687" s="100" t="str">
        <f t="shared" si="240"/>
        <v/>
      </c>
      <c r="S687" s="100" t="str">
        <f t="shared" si="241"/>
        <v/>
      </c>
      <c r="T687" s="100" t="str">
        <f t="shared" si="242"/>
        <v/>
      </c>
      <c r="U687" s="100" t="str">
        <f t="shared" si="243"/>
        <v/>
      </c>
      <c r="V687" s="100" t="str">
        <f t="shared" si="229"/>
        <v/>
      </c>
      <c r="W687" s="100" t="str">
        <f t="shared" si="244"/>
        <v/>
      </c>
      <c r="X687" s="100" t="str">
        <f t="shared" si="230"/>
        <v/>
      </c>
      <c r="Y687" s="100" t="str">
        <f t="shared" si="231"/>
        <v/>
      </c>
      <c r="Z687" s="100" t="str">
        <f>IF(LEN(P687)&gt;0, DATA_ANALYSIS!E$20*P687+DATA_ANALYSIS!R$20, "")</f>
        <v/>
      </c>
      <c r="AA687" s="100" t="str">
        <f t="shared" si="232"/>
        <v/>
      </c>
      <c r="AB687" s="100" t="str">
        <f t="shared" si="233"/>
        <v/>
      </c>
      <c r="AC687" s="106" t="str">
        <f t="shared" si="234"/>
        <v/>
      </c>
    </row>
    <row r="688" spans="2:29" x14ac:dyDescent="0.2">
      <c r="B688" s="26"/>
      <c r="C688" s="101">
        <f t="shared" si="235"/>
        <v>0</v>
      </c>
      <c r="D688" s="105"/>
      <c r="E688" s="35"/>
      <c r="F688" s="32" t="str">
        <f t="shared" si="236"/>
        <v>N</v>
      </c>
      <c r="G688" s="32" t="str">
        <f t="shared" si="237"/>
        <v>N</v>
      </c>
      <c r="H688" s="32" t="str">
        <f t="shared" si="245"/>
        <v/>
      </c>
      <c r="I688" s="32" t="str">
        <f t="shared" si="225"/>
        <v/>
      </c>
      <c r="J688" s="32" t="str">
        <f t="shared" si="226"/>
        <v/>
      </c>
      <c r="K688" s="32" t="str">
        <f t="shared" si="238"/>
        <v/>
      </c>
      <c r="L688" s="32" t="str">
        <f t="shared" si="239"/>
        <v/>
      </c>
      <c r="M688" s="32" t="str">
        <f t="shared" si="227"/>
        <v/>
      </c>
      <c r="N688" s="32" t="str">
        <f t="shared" si="228"/>
        <v/>
      </c>
      <c r="O688" s="35" t="s">
        <v>51</v>
      </c>
      <c r="P688" s="32"/>
      <c r="Q688" s="32"/>
      <c r="R688" s="100" t="str">
        <f t="shared" si="240"/>
        <v/>
      </c>
      <c r="S688" s="100" t="str">
        <f t="shared" si="241"/>
        <v/>
      </c>
      <c r="T688" s="100" t="str">
        <f t="shared" si="242"/>
        <v/>
      </c>
      <c r="U688" s="100" t="str">
        <f t="shared" si="243"/>
        <v/>
      </c>
      <c r="V688" s="100" t="str">
        <f t="shared" si="229"/>
        <v/>
      </c>
      <c r="W688" s="100" t="str">
        <f t="shared" si="244"/>
        <v/>
      </c>
      <c r="X688" s="100" t="str">
        <f t="shared" si="230"/>
        <v/>
      </c>
      <c r="Y688" s="100" t="str">
        <f t="shared" si="231"/>
        <v/>
      </c>
      <c r="Z688" s="100" t="str">
        <f>IF(LEN(P688)&gt;0, DATA_ANALYSIS!E$20*P688+DATA_ANALYSIS!R$20, "")</f>
        <v/>
      </c>
      <c r="AA688" s="100" t="str">
        <f t="shared" si="232"/>
        <v/>
      </c>
      <c r="AB688" s="100" t="str">
        <f t="shared" si="233"/>
        <v/>
      </c>
      <c r="AC688" s="106" t="str">
        <f t="shared" si="234"/>
        <v/>
      </c>
    </row>
    <row r="689" spans="2:29" x14ac:dyDescent="0.2">
      <c r="B689" s="26"/>
      <c r="C689" s="101">
        <f t="shared" si="235"/>
        <v>0</v>
      </c>
      <c r="D689" s="105"/>
      <c r="E689" s="35"/>
      <c r="F689" s="32" t="str">
        <f t="shared" si="236"/>
        <v>N</v>
      </c>
      <c r="G689" s="32" t="str">
        <f t="shared" si="237"/>
        <v>N</v>
      </c>
      <c r="H689" s="32" t="str">
        <f t="shared" si="245"/>
        <v/>
      </c>
      <c r="I689" s="32" t="str">
        <f t="shared" si="225"/>
        <v/>
      </c>
      <c r="J689" s="32" t="str">
        <f t="shared" si="226"/>
        <v/>
      </c>
      <c r="K689" s="32" t="str">
        <f t="shared" si="238"/>
        <v/>
      </c>
      <c r="L689" s="32" t="str">
        <f t="shared" si="239"/>
        <v/>
      </c>
      <c r="M689" s="32" t="str">
        <f t="shared" si="227"/>
        <v/>
      </c>
      <c r="N689" s="32" t="str">
        <f t="shared" si="228"/>
        <v/>
      </c>
      <c r="O689" s="35" t="s">
        <v>51</v>
      </c>
      <c r="P689" s="32"/>
      <c r="Q689" s="32"/>
      <c r="R689" s="100" t="str">
        <f t="shared" si="240"/>
        <v/>
      </c>
      <c r="S689" s="100" t="str">
        <f t="shared" si="241"/>
        <v/>
      </c>
      <c r="T689" s="100" t="str">
        <f t="shared" si="242"/>
        <v/>
      </c>
      <c r="U689" s="100" t="str">
        <f t="shared" si="243"/>
        <v/>
      </c>
      <c r="V689" s="100" t="str">
        <f t="shared" si="229"/>
        <v/>
      </c>
      <c r="W689" s="100" t="str">
        <f t="shared" si="244"/>
        <v/>
      </c>
      <c r="X689" s="100" t="str">
        <f t="shared" si="230"/>
        <v/>
      </c>
      <c r="Y689" s="100" t="str">
        <f t="shared" si="231"/>
        <v/>
      </c>
      <c r="Z689" s="100" t="str">
        <f>IF(LEN(P689)&gt;0, DATA_ANALYSIS!E$20*P689+DATA_ANALYSIS!R$20, "")</f>
        <v/>
      </c>
      <c r="AA689" s="100" t="str">
        <f t="shared" si="232"/>
        <v/>
      </c>
      <c r="AB689" s="100" t="str">
        <f t="shared" si="233"/>
        <v/>
      </c>
      <c r="AC689" s="106" t="str">
        <f t="shared" si="234"/>
        <v/>
      </c>
    </row>
    <row r="690" spans="2:29" x14ac:dyDescent="0.2">
      <c r="B690" s="26"/>
      <c r="C690" s="101">
        <f t="shared" si="235"/>
        <v>0</v>
      </c>
      <c r="D690" s="105"/>
      <c r="E690" s="35"/>
      <c r="F690" s="32" t="str">
        <f t="shared" si="236"/>
        <v>N</v>
      </c>
      <c r="G690" s="32" t="str">
        <f t="shared" si="237"/>
        <v>N</v>
      </c>
      <c r="H690" s="32" t="str">
        <f t="shared" si="245"/>
        <v/>
      </c>
      <c r="I690" s="32" t="str">
        <f t="shared" si="225"/>
        <v/>
      </c>
      <c r="J690" s="32" t="str">
        <f t="shared" si="226"/>
        <v/>
      </c>
      <c r="K690" s="32" t="str">
        <f t="shared" si="238"/>
        <v/>
      </c>
      <c r="L690" s="32" t="str">
        <f t="shared" si="239"/>
        <v/>
      </c>
      <c r="M690" s="32" t="str">
        <f t="shared" si="227"/>
        <v/>
      </c>
      <c r="N690" s="32" t="str">
        <f t="shared" si="228"/>
        <v/>
      </c>
      <c r="O690" s="35" t="s">
        <v>51</v>
      </c>
      <c r="P690" s="32"/>
      <c r="Q690" s="32"/>
      <c r="R690" s="100" t="str">
        <f t="shared" si="240"/>
        <v/>
      </c>
      <c r="S690" s="100" t="str">
        <f t="shared" si="241"/>
        <v/>
      </c>
      <c r="T690" s="100" t="str">
        <f t="shared" si="242"/>
        <v/>
      </c>
      <c r="U690" s="100" t="str">
        <f t="shared" si="243"/>
        <v/>
      </c>
      <c r="V690" s="100" t="str">
        <f t="shared" si="229"/>
        <v/>
      </c>
      <c r="W690" s="100" t="str">
        <f t="shared" si="244"/>
        <v/>
      </c>
      <c r="X690" s="100" t="str">
        <f t="shared" si="230"/>
        <v/>
      </c>
      <c r="Y690" s="100" t="str">
        <f t="shared" si="231"/>
        <v/>
      </c>
      <c r="Z690" s="100" t="str">
        <f>IF(LEN(P690)&gt;0, DATA_ANALYSIS!E$20*P690+DATA_ANALYSIS!R$20, "")</f>
        <v/>
      </c>
      <c r="AA690" s="100" t="str">
        <f t="shared" si="232"/>
        <v/>
      </c>
      <c r="AB690" s="100" t="str">
        <f t="shared" si="233"/>
        <v/>
      </c>
      <c r="AC690" s="106" t="str">
        <f t="shared" si="234"/>
        <v/>
      </c>
    </row>
    <row r="691" spans="2:29" x14ac:dyDescent="0.2">
      <c r="B691" s="26"/>
      <c r="C691" s="101">
        <f t="shared" si="235"/>
        <v>0</v>
      </c>
      <c r="D691" s="105"/>
      <c r="E691" s="35"/>
      <c r="F691" s="32" t="str">
        <f t="shared" si="236"/>
        <v>N</v>
      </c>
      <c r="G691" s="32" t="str">
        <f t="shared" si="237"/>
        <v>N</v>
      </c>
      <c r="H691" s="32" t="str">
        <f t="shared" si="245"/>
        <v/>
      </c>
      <c r="I691" s="32" t="str">
        <f t="shared" si="225"/>
        <v/>
      </c>
      <c r="J691" s="32" t="str">
        <f t="shared" si="226"/>
        <v/>
      </c>
      <c r="K691" s="32" t="str">
        <f t="shared" si="238"/>
        <v/>
      </c>
      <c r="L691" s="32" t="str">
        <f t="shared" si="239"/>
        <v/>
      </c>
      <c r="M691" s="32" t="str">
        <f t="shared" si="227"/>
        <v/>
      </c>
      <c r="N691" s="32" t="str">
        <f t="shared" si="228"/>
        <v/>
      </c>
      <c r="O691" s="35" t="s">
        <v>51</v>
      </c>
      <c r="P691" s="32"/>
      <c r="Q691" s="32"/>
      <c r="R691" s="100" t="str">
        <f t="shared" si="240"/>
        <v/>
      </c>
      <c r="S691" s="100" t="str">
        <f t="shared" si="241"/>
        <v/>
      </c>
      <c r="T691" s="100" t="str">
        <f t="shared" si="242"/>
        <v/>
      </c>
      <c r="U691" s="100" t="str">
        <f t="shared" si="243"/>
        <v/>
      </c>
      <c r="V691" s="100" t="str">
        <f t="shared" si="229"/>
        <v/>
      </c>
      <c r="W691" s="100" t="str">
        <f t="shared" si="244"/>
        <v/>
      </c>
      <c r="X691" s="100" t="str">
        <f t="shared" si="230"/>
        <v/>
      </c>
      <c r="Y691" s="100" t="str">
        <f t="shared" si="231"/>
        <v/>
      </c>
      <c r="Z691" s="100" t="str">
        <f>IF(LEN(P691)&gt;0, DATA_ANALYSIS!E$20*P691+DATA_ANALYSIS!R$20, "")</f>
        <v/>
      </c>
      <c r="AA691" s="100" t="str">
        <f t="shared" si="232"/>
        <v/>
      </c>
      <c r="AB691" s="100" t="str">
        <f t="shared" si="233"/>
        <v/>
      </c>
      <c r="AC691" s="106" t="str">
        <f t="shared" si="234"/>
        <v/>
      </c>
    </row>
    <row r="692" spans="2:29" x14ac:dyDescent="0.2">
      <c r="B692" s="26"/>
      <c r="C692" s="101">
        <f t="shared" si="235"/>
        <v>0</v>
      </c>
      <c r="D692" s="105"/>
      <c r="E692" s="35"/>
      <c r="F692" s="32" t="str">
        <f t="shared" si="236"/>
        <v>N</v>
      </c>
      <c r="G692" s="32" t="str">
        <f t="shared" si="237"/>
        <v>N</v>
      </c>
      <c r="H692" s="32" t="str">
        <f t="shared" si="245"/>
        <v/>
      </c>
      <c r="I692" s="32" t="str">
        <f t="shared" si="225"/>
        <v/>
      </c>
      <c r="J692" s="32" t="str">
        <f t="shared" si="226"/>
        <v/>
      </c>
      <c r="K692" s="32" t="str">
        <f t="shared" si="238"/>
        <v/>
      </c>
      <c r="L692" s="32" t="str">
        <f t="shared" si="239"/>
        <v/>
      </c>
      <c r="M692" s="32" t="str">
        <f t="shared" si="227"/>
        <v/>
      </c>
      <c r="N692" s="32" t="str">
        <f t="shared" si="228"/>
        <v/>
      </c>
      <c r="O692" s="35" t="s">
        <v>51</v>
      </c>
      <c r="P692" s="32"/>
      <c r="Q692" s="32"/>
      <c r="R692" s="100" t="str">
        <f t="shared" si="240"/>
        <v/>
      </c>
      <c r="S692" s="100" t="str">
        <f t="shared" si="241"/>
        <v/>
      </c>
      <c r="T692" s="100" t="str">
        <f t="shared" si="242"/>
        <v/>
      </c>
      <c r="U692" s="100" t="str">
        <f t="shared" si="243"/>
        <v/>
      </c>
      <c r="V692" s="100" t="str">
        <f t="shared" si="229"/>
        <v/>
      </c>
      <c r="W692" s="100" t="str">
        <f t="shared" si="244"/>
        <v/>
      </c>
      <c r="X692" s="100" t="str">
        <f t="shared" si="230"/>
        <v/>
      </c>
      <c r="Y692" s="100" t="str">
        <f t="shared" si="231"/>
        <v/>
      </c>
      <c r="Z692" s="100" t="str">
        <f>IF(LEN(P692)&gt;0, DATA_ANALYSIS!E$20*P692+DATA_ANALYSIS!R$20, "")</f>
        <v/>
      </c>
      <c r="AA692" s="100" t="str">
        <f t="shared" si="232"/>
        <v/>
      </c>
      <c r="AB692" s="100" t="str">
        <f t="shared" si="233"/>
        <v/>
      </c>
      <c r="AC692" s="106" t="str">
        <f t="shared" si="234"/>
        <v/>
      </c>
    </row>
    <row r="693" spans="2:29" x14ac:dyDescent="0.2">
      <c r="B693" s="26"/>
      <c r="C693" s="101">
        <f t="shared" si="235"/>
        <v>0</v>
      </c>
      <c r="D693" s="105"/>
      <c r="E693" s="35"/>
      <c r="F693" s="32" t="str">
        <f t="shared" si="236"/>
        <v>N</v>
      </c>
      <c r="G693" s="32" t="str">
        <f t="shared" si="237"/>
        <v>N</v>
      </c>
      <c r="H693" s="32" t="str">
        <f t="shared" si="245"/>
        <v/>
      </c>
      <c r="I693" s="32" t="str">
        <f t="shared" si="225"/>
        <v/>
      </c>
      <c r="J693" s="32" t="str">
        <f t="shared" si="226"/>
        <v/>
      </c>
      <c r="K693" s="32" t="str">
        <f t="shared" si="238"/>
        <v/>
      </c>
      <c r="L693" s="32" t="str">
        <f t="shared" si="239"/>
        <v/>
      </c>
      <c r="M693" s="32" t="str">
        <f t="shared" si="227"/>
        <v/>
      </c>
      <c r="N693" s="32" t="str">
        <f t="shared" si="228"/>
        <v/>
      </c>
      <c r="O693" s="35" t="s">
        <v>51</v>
      </c>
      <c r="P693" s="32"/>
      <c r="Q693" s="32"/>
      <c r="R693" s="100" t="str">
        <f t="shared" si="240"/>
        <v/>
      </c>
      <c r="S693" s="100" t="str">
        <f t="shared" si="241"/>
        <v/>
      </c>
      <c r="T693" s="100" t="str">
        <f t="shared" si="242"/>
        <v/>
      </c>
      <c r="U693" s="100" t="str">
        <f t="shared" si="243"/>
        <v/>
      </c>
      <c r="V693" s="100" t="str">
        <f t="shared" si="229"/>
        <v/>
      </c>
      <c r="W693" s="100" t="str">
        <f t="shared" si="244"/>
        <v/>
      </c>
      <c r="X693" s="100" t="str">
        <f t="shared" si="230"/>
        <v/>
      </c>
      <c r="Y693" s="100" t="str">
        <f t="shared" si="231"/>
        <v/>
      </c>
      <c r="Z693" s="100" t="str">
        <f>IF(LEN(P693)&gt;0, DATA_ANALYSIS!E$20*P693+DATA_ANALYSIS!R$20, "")</f>
        <v/>
      </c>
      <c r="AA693" s="100" t="str">
        <f t="shared" si="232"/>
        <v/>
      </c>
      <c r="AB693" s="100" t="str">
        <f t="shared" si="233"/>
        <v/>
      </c>
      <c r="AC693" s="106" t="str">
        <f t="shared" si="234"/>
        <v/>
      </c>
    </row>
    <row r="694" spans="2:29" x14ac:dyDescent="0.2">
      <c r="B694" s="26"/>
      <c r="C694" s="101">
        <f t="shared" si="235"/>
        <v>0</v>
      </c>
      <c r="D694" s="105"/>
      <c r="E694" s="35"/>
      <c r="F694" s="32" t="str">
        <f t="shared" si="236"/>
        <v>N</v>
      </c>
      <c r="G694" s="32" t="str">
        <f t="shared" si="237"/>
        <v>N</v>
      </c>
      <c r="H694" s="32" t="str">
        <f t="shared" si="245"/>
        <v/>
      </c>
      <c r="I694" s="32" t="str">
        <f t="shared" si="225"/>
        <v/>
      </c>
      <c r="J694" s="32" t="str">
        <f t="shared" si="226"/>
        <v/>
      </c>
      <c r="K694" s="32" t="str">
        <f t="shared" si="238"/>
        <v/>
      </c>
      <c r="L694" s="32" t="str">
        <f t="shared" si="239"/>
        <v/>
      </c>
      <c r="M694" s="32" t="str">
        <f t="shared" si="227"/>
        <v/>
      </c>
      <c r="N694" s="32" t="str">
        <f t="shared" si="228"/>
        <v/>
      </c>
      <c r="O694" s="35" t="s">
        <v>51</v>
      </c>
      <c r="P694" s="32"/>
      <c r="Q694" s="32"/>
      <c r="R694" s="100" t="str">
        <f t="shared" si="240"/>
        <v/>
      </c>
      <c r="S694" s="100" t="str">
        <f t="shared" si="241"/>
        <v/>
      </c>
      <c r="T694" s="100" t="str">
        <f t="shared" si="242"/>
        <v/>
      </c>
      <c r="U694" s="100" t="str">
        <f t="shared" si="243"/>
        <v/>
      </c>
      <c r="V694" s="100" t="str">
        <f t="shared" si="229"/>
        <v/>
      </c>
      <c r="W694" s="100" t="str">
        <f t="shared" si="244"/>
        <v/>
      </c>
      <c r="X694" s="100" t="str">
        <f t="shared" si="230"/>
        <v/>
      </c>
      <c r="Y694" s="100" t="str">
        <f t="shared" si="231"/>
        <v/>
      </c>
      <c r="Z694" s="100" t="str">
        <f>IF(LEN(P694)&gt;0, DATA_ANALYSIS!E$20*P694+DATA_ANALYSIS!R$20, "")</f>
        <v/>
      </c>
      <c r="AA694" s="100" t="str">
        <f t="shared" si="232"/>
        <v/>
      </c>
      <c r="AB694" s="100" t="str">
        <f t="shared" si="233"/>
        <v/>
      </c>
      <c r="AC694" s="106" t="str">
        <f t="shared" si="234"/>
        <v/>
      </c>
    </row>
    <row r="695" spans="2:29" x14ac:dyDescent="0.2">
      <c r="B695" s="26"/>
      <c r="C695" s="101">
        <f t="shared" si="235"/>
        <v>0</v>
      </c>
      <c r="D695" s="105"/>
      <c r="E695" s="35"/>
      <c r="F695" s="32" t="str">
        <f t="shared" si="236"/>
        <v>N</v>
      </c>
      <c r="G695" s="32" t="str">
        <f t="shared" si="237"/>
        <v>N</v>
      </c>
      <c r="H695" s="32" t="str">
        <f t="shared" si="245"/>
        <v/>
      </c>
      <c r="I695" s="32" t="str">
        <f t="shared" si="225"/>
        <v/>
      </c>
      <c r="J695" s="32" t="str">
        <f t="shared" si="226"/>
        <v/>
      </c>
      <c r="K695" s="32" t="str">
        <f t="shared" si="238"/>
        <v/>
      </c>
      <c r="L695" s="32" t="str">
        <f t="shared" si="239"/>
        <v/>
      </c>
      <c r="M695" s="32" t="str">
        <f t="shared" si="227"/>
        <v/>
      </c>
      <c r="N695" s="32" t="str">
        <f t="shared" si="228"/>
        <v/>
      </c>
      <c r="O695" s="35" t="s">
        <v>51</v>
      </c>
      <c r="P695" s="32"/>
      <c r="Q695" s="32"/>
      <c r="R695" s="100" t="str">
        <f t="shared" si="240"/>
        <v/>
      </c>
      <c r="S695" s="100" t="str">
        <f t="shared" si="241"/>
        <v/>
      </c>
      <c r="T695" s="100" t="str">
        <f t="shared" si="242"/>
        <v/>
      </c>
      <c r="U695" s="100" t="str">
        <f t="shared" si="243"/>
        <v/>
      </c>
      <c r="V695" s="100" t="str">
        <f t="shared" si="229"/>
        <v/>
      </c>
      <c r="W695" s="100" t="str">
        <f t="shared" si="244"/>
        <v/>
      </c>
      <c r="X695" s="100" t="str">
        <f t="shared" si="230"/>
        <v/>
      </c>
      <c r="Y695" s="100" t="str">
        <f t="shared" si="231"/>
        <v/>
      </c>
      <c r="Z695" s="100" t="str">
        <f>IF(LEN(P695)&gt;0, DATA_ANALYSIS!E$20*P695+DATA_ANALYSIS!R$20, "")</f>
        <v/>
      </c>
      <c r="AA695" s="100" t="str">
        <f t="shared" si="232"/>
        <v/>
      </c>
      <c r="AB695" s="100" t="str">
        <f t="shared" si="233"/>
        <v/>
      </c>
      <c r="AC695" s="106" t="str">
        <f t="shared" si="234"/>
        <v/>
      </c>
    </row>
    <row r="696" spans="2:29" x14ac:dyDescent="0.2">
      <c r="B696" s="26"/>
      <c r="C696" s="101">
        <f t="shared" si="235"/>
        <v>0</v>
      </c>
      <c r="D696" s="105"/>
      <c r="E696" s="35"/>
      <c r="F696" s="32" t="str">
        <f t="shared" si="236"/>
        <v>N</v>
      </c>
      <c r="G696" s="32" t="str">
        <f t="shared" si="237"/>
        <v>N</v>
      </c>
      <c r="H696" s="32" t="str">
        <f t="shared" si="245"/>
        <v/>
      </c>
      <c r="I696" s="32" t="str">
        <f t="shared" si="225"/>
        <v/>
      </c>
      <c r="J696" s="32" t="str">
        <f t="shared" si="226"/>
        <v/>
      </c>
      <c r="K696" s="32" t="str">
        <f t="shared" si="238"/>
        <v/>
      </c>
      <c r="L696" s="32" t="str">
        <f t="shared" si="239"/>
        <v/>
      </c>
      <c r="M696" s="32" t="str">
        <f t="shared" si="227"/>
        <v/>
      </c>
      <c r="N696" s="32" t="str">
        <f t="shared" si="228"/>
        <v/>
      </c>
      <c r="O696" s="35" t="s">
        <v>51</v>
      </c>
      <c r="P696" s="32"/>
      <c r="Q696" s="32"/>
      <c r="R696" s="100" t="str">
        <f t="shared" si="240"/>
        <v/>
      </c>
      <c r="S696" s="100" t="str">
        <f t="shared" si="241"/>
        <v/>
      </c>
      <c r="T696" s="100" t="str">
        <f t="shared" si="242"/>
        <v/>
      </c>
      <c r="U696" s="100" t="str">
        <f t="shared" si="243"/>
        <v/>
      </c>
      <c r="V696" s="100" t="str">
        <f t="shared" si="229"/>
        <v/>
      </c>
      <c r="W696" s="100" t="str">
        <f t="shared" si="244"/>
        <v/>
      </c>
      <c r="X696" s="100" t="str">
        <f t="shared" si="230"/>
        <v/>
      </c>
      <c r="Y696" s="100" t="str">
        <f t="shared" si="231"/>
        <v/>
      </c>
      <c r="Z696" s="100" t="str">
        <f>IF(LEN(P696)&gt;0, DATA_ANALYSIS!E$20*P696+DATA_ANALYSIS!R$20, "")</f>
        <v/>
      </c>
      <c r="AA696" s="100" t="str">
        <f t="shared" si="232"/>
        <v/>
      </c>
      <c r="AB696" s="100" t="str">
        <f t="shared" si="233"/>
        <v/>
      </c>
      <c r="AC696" s="106" t="str">
        <f t="shared" si="234"/>
        <v/>
      </c>
    </row>
    <row r="697" spans="2:29" x14ac:dyDescent="0.2">
      <c r="B697" s="26"/>
      <c r="C697" s="101">
        <f t="shared" si="235"/>
        <v>0</v>
      </c>
      <c r="D697" s="105"/>
      <c r="E697" s="35"/>
      <c r="F697" s="32" t="str">
        <f t="shared" si="236"/>
        <v>N</v>
      </c>
      <c r="G697" s="32" t="str">
        <f t="shared" si="237"/>
        <v>N</v>
      </c>
      <c r="H697" s="32" t="str">
        <f t="shared" si="245"/>
        <v/>
      </c>
      <c r="I697" s="32" t="str">
        <f t="shared" si="225"/>
        <v/>
      </c>
      <c r="J697" s="32" t="str">
        <f t="shared" si="226"/>
        <v/>
      </c>
      <c r="K697" s="32" t="str">
        <f t="shared" si="238"/>
        <v/>
      </c>
      <c r="L697" s="32" t="str">
        <f t="shared" si="239"/>
        <v/>
      </c>
      <c r="M697" s="32" t="str">
        <f t="shared" si="227"/>
        <v/>
      </c>
      <c r="N697" s="32" t="str">
        <f t="shared" si="228"/>
        <v/>
      </c>
      <c r="O697" s="35" t="s">
        <v>51</v>
      </c>
      <c r="P697" s="32"/>
      <c r="Q697" s="32"/>
      <c r="R697" s="100" t="str">
        <f t="shared" si="240"/>
        <v/>
      </c>
      <c r="S697" s="100" t="str">
        <f t="shared" si="241"/>
        <v/>
      </c>
      <c r="T697" s="100" t="str">
        <f t="shared" si="242"/>
        <v/>
      </c>
      <c r="U697" s="100" t="str">
        <f t="shared" si="243"/>
        <v/>
      </c>
      <c r="V697" s="100" t="str">
        <f t="shared" si="229"/>
        <v/>
      </c>
      <c r="W697" s="100" t="str">
        <f t="shared" si="244"/>
        <v/>
      </c>
      <c r="X697" s="100" t="str">
        <f t="shared" si="230"/>
        <v/>
      </c>
      <c r="Y697" s="100" t="str">
        <f t="shared" si="231"/>
        <v/>
      </c>
      <c r="Z697" s="100" t="str">
        <f>IF(LEN(P697)&gt;0, DATA_ANALYSIS!E$20*P697+DATA_ANALYSIS!R$20, "")</f>
        <v/>
      </c>
      <c r="AA697" s="100" t="str">
        <f t="shared" si="232"/>
        <v/>
      </c>
      <c r="AB697" s="100" t="str">
        <f t="shared" si="233"/>
        <v/>
      </c>
      <c r="AC697" s="106" t="str">
        <f t="shared" si="234"/>
        <v/>
      </c>
    </row>
    <row r="698" spans="2:29" x14ac:dyDescent="0.2">
      <c r="B698" s="26"/>
      <c r="C698" s="101">
        <f t="shared" si="235"/>
        <v>0</v>
      </c>
      <c r="D698" s="105"/>
      <c r="E698" s="35"/>
      <c r="F698" s="32" t="str">
        <f t="shared" si="236"/>
        <v>N</v>
      </c>
      <c r="G698" s="32" t="str">
        <f t="shared" si="237"/>
        <v>N</v>
      </c>
      <c r="H698" s="32" t="str">
        <f t="shared" si="245"/>
        <v/>
      </c>
      <c r="I698" s="32" t="str">
        <f t="shared" si="225"/>
        <v/>
      </c>
      <c r="J698" s="32" t="str">
        <f t="shared" si="226"/>
        <v/>
      </c>
      <c r="K698" s="32" t="str">
        <f t="shared" si="238"/>
        <v/>
      </c>
      <c r="L698" s="32" t="str">
        <f t="shared" si="239"/>
        <v/>
      </c>
      <c r="M698" s="32" t="str">
        <f t="shared" si="227"/>
        <v/>
      </c>
      <c r="N698" s="32" t="str">
        <f t="shared" si="228"/>
        <v/>
      </c>
      <c r="O698" s="35" t="s">
        <v>51</v>
      </c>
      <c r="P698" s="32"/>
      <c r="Q698" s="32"/>
      <c r="R698" s="100" t="str">
        <f t="shared" si="240"/>
        <v/>
      </c>
      <c r="S698" s="100" t="str">
        <f t="shared" si="241"/>
        <v/>
      </c>
      <c r="T698" s="100" t="str">
        <f t="shared" si="242"/>
        <v/>
      </c>
      <c r="U698" s="100" t="str">
        <f t="shared" si="243"/>
        <v/>
      </c>
      <c r="V698" s="100" t="str">
        <f t="shared" si="229"/>
        <v/>
      </c>
      <c r="W698" s="100" t="str">
        <f t="shared" si="244"/>
        <v/>
      </c>
      <c r="X698" s="100" t="str">
        <f t="shared" si="230"/>
        <v/>
      </c>
      <c r="Y698" s="100" t="str">
        <f t="shared" si="231"/>
        <v/>
      </c>
      <c r="Z698" s="100" t="str">
        <f>IF(LEN(P698)&gt;0, DATA_ANALYSIS!E$20*P698+DATA_ANALYSIS!R$20, "")</f>
        <v/>
      </c>
      <c r="AA698" s="100" t="str">
        <f t="shared" si="232"/>
        <v/>
      </c>
      <c r="AB698" s="100" t="str">
        <f t="shared" si="233"/>
        <v/>
      </c>
      <c r="AC698" s="106" t="str">
        <f t="shared" si="234"/>
        <v/>
      </c>
    </row>
    <row r="699" spans="2:29" x14ac:dyDescent="0.2">
      <c r="B699" s="26"/>
      <c r="C699" s="101">
        <f t="shared" si="235"/>
        <v>0</v>
      </c>
      <c r="D699" s="105"/>
      <c r="E699" s="35"/>
      <c r="F699" s="32" t="str">
        <f t="shared" si="236"/>
        <v>N</v>
      </c>
      <c r="G699" s="32" t="str">
        <f t="shared" si="237"/>
        <v>N</v>
      </c>
      <c r="H699" s="32" t="str">
        <f t="shared" si="245"/>
        <v/>
      </c>
      <c r="I699" s="32" t="str">
        <f t="shared" si="225"/>
        <v/>
      </c>
      <c r="J699" s="32" t="str">
        <f t="shared" si="226"/>
        <v/>
      </c>
      <c r="K699" s="32" t="str">
        <f t="shared" si="238"/>
        <v/>
      </c>
      <c r="L699" s="32" t="str">
        <f t="shared" si="239"/>
        <v/>
      </c>
      <c r="M699" s="32" t="str">
        <f t="shared" si="227"/>
        <v/>
      </c>
      <c r="N699" s="32" t="str">
        <f t="shared" si="228"/>
        <v/>
      </c>
      <c r="O699" s="35" t="s">
        <v>51</v>
      </c>
      <c r="P699" s="32"/>
      <c r="Q699" s="32"/>
      <c r="R699" s="100" t="str">
        <f t="shared" si="240"/>
        <v/>
      </c>
      <c r="S699" s="100" t="str">
        <f t="shared" si="241"/>
        <v/>
      </c>
      <c r="T699" s="100" t="str">
        <f t="shared" si="242"/>
        <v/>
      </c>
      <c r="U699" s="100" t="str">
        <f t="shared" si="243"/>
        <v/>
      </c>
      <c r="V699" s="100" t="str">
        <f t="shared" si="229"/>
        <v/>
      </c>
      <c r="W699" s="100" t="str">
        <f t="shared" si="244"/>
        <v/>
      </c>
      <c r="X699" s="100" t="str">
        <f t="shared" si="230"/>
        <v/>
      </c>
      <c r="Y699" s="100" t="str">
        <f t="shared" si="231"/>
        <v/>
      </c>
      <c r="Z699" s="100" t="str">
        <f>IF(LEN(P699)&gt;0, DATA_ANALYSIS!E$20*P699+DATA_ANALYSIS!R$20, "")</f>
        <v/>
      </c>
      <c r="AA699" s="100" t="str">
        <f t="shared" si="232"/>
        <v/>
      </c>
      <c r="AB699" s="100" t="str">
        <f t="shared" si="233"/>
        <v/>
      </c>
      <c r="AC699" s="106" t="str">
        <f t="shared" si="234"/>
        <v/>
      </c>
    </row>
    <row r="700" spans="2:29" x14ac:dyDescent="0.2">
      <c r="B700" s="26"/>
      <c r="C700" s="101">
        <f t="shared" si="235"/>
        <v>0</v>
      </c>
      <c r="D700" s="105"/>
      <c r="E700" s="35"/>
      <c r="F700" s="32" t="str">
        <f t="shared" si="236"/>
        <v>N</v>
      </c>
      <c r="G700" s="32" t="str">
        <f t="shared" si="237"/>
        <v>N</v>
      </c>
      <c r="H700" s="32" t="str">
        <f t="shared" si="245"/>
        <v/>
      </c>
      <c r="I700" s="32" t="str">
        <f t="shared" si="225"/>
        <v/>
      </c>
      <c r="J700" s="32" t="str">
        <f t="shared" si="226"/>
        <v/>
      </c>
      <c r="K700" s="32" t="str">
        <f t="shared" si="238"/>
        <v/>
      </c>
      <c r="L700" s="32" t="str">
        <f t="shared" si="239"/>
        <v/>
      </c>
      <c r="M700" s="32" t="str">
        <f t="shared" si="227"/>
        <v/>
      </c>
      <c r="N700" s="32" t="str">
        <f t="shared" si="228"/>
        <v/>
      </c>
      <c r="O700" s="35" t="s">
        <v>51</v>
      </c>
      <c r="P700" s="32"/>
      <c r="Q700" s="32"/>
      <c r="R700" s="100" t="str">
        <f t="shared" si="240"/>
        <v/>
      </c>
      <c r="S700" s="100" t="str">
        <f t="shared" si="241"/>
        <v/>
      </c>
      <c r="T700" s="100" t="str">
        <f t="shared" si="242"/>
        <v/>
      </c>
      <c r="U700" s="100" t="str">
        <f t="shared" si="243"/>
        <v/>
      </c>
      <c r="V700" s="100" t="str">
        <f t="shared" si="229"/>
        <v/>
      </c>
      <c r="W700" s="100" t="str">
        <f t="shared" si="244"/>
        <v/>
      </c>
      <c r="X700" s="100" t="str">
        <f t="shared" si="230"/>
        <v/>
      </c>
      <c r="Y700" s="100" t="str">
        <f t="shared" si="231"/>
        <v/>
      </c>
      <c r="Z700" s="100" t="str">
        <f>IF(LEN(P700)&gt;0, DATA_ANALYSIS!E$20*P700+DATA_ANALYSIS!R$20, "")</f>
        <v/>
      </c>
      <c r="AA700" s="100" t="str">
        <f t="shared" si="232"/>
        <v/>
      </c>
      <c r="AB700" s="100" t="str">
        <f t="shared" si="233"/>
        <v/>
      </c>
      <c r="AC700" s="106" t="str">
        <f t="shared" si="234"/>
        <v/>
      </c>
    </row>
    <row r="701" spans="2:29" x14ac:dyDescent="0.2">
      <c r="B701" s="26"/>
      <c r="C701" s="101">
        <f t="shared" si="235"/>
        <v>0</v>
      </c>
      <c r="D701" s="105"/>
      <c r="E701" s="35"/>
      <c r="F701" s="32" t="str">
        <f t="shared" si="236"/>
        <v>N</v>
      </c>
      <c r="G701" s="32" t="str">
        <f t="shared" si="237"/>
        <v>N</v>
      </c>
      <c r="H701" s="32" t="str">
        <f t="shared" si="245"/>
        <v/>
      </c>
      <c r="I701" s="32" t="str">
        <f t="shared" si="225"/>
        <v/>
      </c>
      <c r="J701" s="32" t="str">
        <f t="shared" si="226"/>
        <v/>
      </c>
      <c r="K701" s="32" t="str">
        <f t="shared" si="238"/>
        <v/>
      </c>
      <c r="L701" s="32" t="str">
        <f t="shared" si="239"/>
        <v/>
      </c>
      <c r="M701" s="32" t="str">
        <f t="shared" si="227"/>
        <v/>
      </c>
      <c r="N701" s="32" t="str">
        <f t="shared" si="228"/>
        <v/>
      </c>
      <c r="O701" s="35" t="s">
        <v>51</v>
      </c>
      <c r="P701" s="32"/>
      <c r="Q701" s="32"/>
      <c r="R701" s="100" t="str">
        <f t="shared" si="240"/>
        <v/>
      </c>
      <c r="S701" s="100" t="str">
        <f t="shared" si="241"/>
        <v/>
      </c>
      <c r="T701" s="100" t="str">
        <f t="shared" si="242"/>
        <v/>
      </c>
      <c r="U701" s="100" t="str">
        <f t="shared" si="243"/>
        <v/>
      </c>
      <c r="V701" s="100" t="str">
        <f t="shared" si="229"/>
        <v/>
      </c>
      <c r="W701" s="100" t="str">
        <f t="shared" si="244"/>
        <v/>
      </c>
      <c r="X701" s="100" t="str">
        <f t="shared" si="230"/>
        <v/>
      </c>
      <c r="Y701" s="100" t="str">
        <f t="shared" si="231"/>
        <v/>
      </c>
      <c r="Z701" s="100" t="str">
        <f>IF(LEN(P701)&gt;0, DATA_ANALYSIS!E$20*P701+DATA_ANALYSIS!R$20, "")</f>
        <v/>
      </c>
      <c r="AA701" s="100" t="str">
        <f t="shared" si="232"/>
        <v/>
      </c>
      <c r="AB701" s="100" t="str">
        <f t="shared" si="233"/>
        <v/>
      </c>
      <c r="AC701" s="106" t="str">
        <f t="shared" si="234"/>
        <v/>
      </c>
    </row>
    <row r="702" spans="2:29" x14ac:dyDescent="0.2">
      <c r="B702" s="26"/>
      <c r="C702" s="101">
        <f t="shared" si="235"/>
        <v>0</v>
      </c>
      <c r="D702" s="105"/>
      <c r="E702" s="35"/>
      <c r="F702" s="32" t="str">
        <f t="shared" si="236"/>
        <v>N</v>
      </c>
      <c r="G702" s="32" t="str">
        <f t="shared" si="237"/>
        <v>N</v>
      </c>
      <c r="H702" s="32" t="str">
        <f t="shared" si="245"/>
        <v/>
      </c>
      <c r="I702" s="32" t="str">
        <f t="shared" si="225"/>
        <v/>
      </c>
      <c r="J702" s="32" t="str">
        <f t="shared" si="226"/>
        <v/>
      </c>
      <c r="K702" s="32" t="str">
        <f t="shared" si="238"/>
        <v/>
      </c>
      <c r="L702" s="32" t="str">
        <f t="shared" si="239"/>
        <v/>
      </c>
      <c r="M702" s="32" t="str">
        <f t="shared" si="227"/>
        <v/>
      </c>
      <c r="N702" s="32" t="str">
        <f t="shared" si="228"/>
        <v/>
      </c>
      <c r="O702" s="35" t="s">
        <v>51</v>
      </c>
      <c r="P702" s="32"/>
      <c r="Q702" s="32"/>
      <c r="R702" s="100" t="str">
        <f t="shared" si="240"/>
        <v/>
      </c>
      <c r="S702" s="100" t="str">
        <f t="shared" si="241"/>
        <v/>
      </c>
      <c r="T702" s="100" t="str">
        <f t="shared" si="242"/>
        <v/>
      </c>
      <c r="U702" s="100" t="str">
        <f t="shared" si="243"/>
        <v/>
      </c>
      <c r="V702" s="100" t="str">
        <f t="shared" si="229"/>
        <v/>
      </c>
      <c r="W702" s="100" t="str">
        <f t="shared" si="244"/>
        <v/>
      </c>
      <c r="X702" s="100" t="str">
        <f t="shared" si="230"/>
        <v/>
      </c>
      <c r="Y702" s="100" t="str">
        <f t="shared" si="231"/>
        <v/>
      </c>
      <c r="Z702" s="100" t="str">
        <f>IF(LEN(P702)&gt;0, DATA_ANALYSIS!E$20*P702+DATA_ANALYSIS!R$20, "")</f>
        <v/>
      </c>
      <c r="AA702" s="100" t="str">
        <f t="shared" si="232"/>
        <v/>
      </c>
      <c r="AB702" s="100" t="str">
        <f t="shared" si="233"/>
        <v/>
      </c>
      <c r="AC702" s="106" t="str">
        <f t="shared" si="234"/>
        <v/>
      </c>
    </row>
    <row r="703" spans="2:29" x14ac:dyDescent="0.2">
      <c r="B703" s="26"/>
      <c r="C703" s="101">
        <f t="shared" si="235"/>
        <v>0</v>
      </c>
      <c r="D703" s="105"/>
      <c r="E703" s="35"/>
      <c r="F703" s="32" t="str">
        <f t="shared" si="236"/>
        <v>N</v>
      </c>
      <c r="G703" s="32" t="str">
        <f t="shared" si="237"/>
        <v>N</v>
      </c>
      <c r="H703" s="32" t="str">
        <f t="shared" si="245"/>
        <v/>
      </c>
      <c r="I703" s="32" t="str">
        <f t="shared" si="225"/>
        <v/>
      </c>
      <c r="J703" s="32" t="str">
        <f t="shared" si="226"/>
        <v/>
      </c>
      <c r="K703" s="32" t="str">
        <f t="shared" si="238"/>
        <v/>
      </c>
      <c r="L703" s="32" t="str">
        <f t="shared" si="239"/>
        <v/>
      </c>
      <c r="M703" s="32" t="str">
        <f t="shared" si="227"/>
        <v/>
      </c>
      <c r="N703" s="32" t="str">
        <f t="shared" si="228"/>
        <v/>
      </c>
      <c r="O703" s="35" t="s">
        <v>51</v>
      </c>
      <c r="P703" s="32"/>
      <c r="Q703" s="32"/>
      <c r="R703" s="100" t="str">
        <f t="shared" si="240"/>
        <v/>
      </c>
      <c r="S703" s="100" t="str">
        <f t="shared" si="241"/>
        <v/>
      </c>
      <c r="T703" s="100" t="str">
        <f t="shared" si="242"/>
        <v/>
      </c>
      <c r="U703" s="100" t="str">
        <f t="shared" si="243"/>
        <v/>
      </c>
      <c r="V703" s="100" t="str">
        <f t="shared" si="229"/>
        <v/>
      </c>
      <c r="W703" s="100" t="str">
        <f t="shared" si="244"/>
        <v/>
      </c>
      <c r="X703" s="100" t="str">
        <f t="shared" si="230"/>
        <v/>
      </c>
      <c r="Y703" s="100" t="str">
        <f t="shared" si="231"/>
        <v/>
      </c>
      <c r="Z703" s="100" t="str">
        <f>IF(LEN(P703)&gt;0, DATA_ANALYSIS!E$20*P703+DATA_ANALYSIS!R$20, "")</f>
        <v/>
      </c>
      <c r="AA703" s="100" t="str">
        <f t="shared" si="232"/>
        <v/>
      </c>
      <c r="AB703" s="100" t="str">
        <f t="shared" si="233"/>
        <v/>
      </c>
      <c r="AC703" s="106" t="str">
        <f t="shared" si="234"/>
        <v/>
      </c>
    </row>
    <row r="704" spans="2:29" x14ac:dyDescent="0.2">
      <c r="B704" s="26"/>
      <c r="C704" s="101">
        <f t="shared" si="235"/>
        <v>0</v>
      </c>
      <c r="D704" s="105"/>
      <c r="E704" s="35"/>
      <c r="F704" s="32" t="str">
        <f t="shared" si="236"/>
        <v>N</v>
      </c>
      <c r="G704" s="32" t="str">
        <f t="shared" si="237"/>
        <v>N</v>
      </c>
      <c r="H704" s="32" t="str">
        <f t="shared" si="245"/>
        <v/>
      </c>
      <c r="I704" s="32" t="str">
        <f t="shared" si="225"/>
        <v/>
      </c>
      <c r="J704" s="32" t="str">
        <f t="shared" si="226"/>
        <v/>
      </c>
      <c r="K704" s="32" t="str">
        <f t="shared" si="238"/>
        <v/>
      </c>
      <c r="L704" s="32" t="str">
        <f t="shared" si="239"/>
        <v/>
      </c>
      <c r="M704" s="32" t="str">
        <f t="shared" si="227"/>
        <v/>
      </c>
      <c r="N704" s="32" t="str">
        <f t="shared" si="228"/>
        <v/>
      </c>
      <c r="O704" s="35" t="s">
        <v>51</v>
      </c>
      <c r="P704" s="32"/>
      <c r="Q704" s="32"/>
      <c r="R704" s="100" t="str">
        <f t="shared" si="240"/>
        <v/>
      </c>
      <c r="S704" s="100" t="str">
        <f t="shared" si="241"/>
        <v/>
      </c>
      <c r="T704" s="100" t="str">
        <f t="shared" si="242"/>
        <v/>
      </c>
      <c r="U704" s="100" t="str">
        <f t="shared" si="243"/>
        <v/>
      </c>
      <c r="V704" s="100" t="str">
        <f t="shared" si="229"/>
        <v/>
      </c>
      <c r="W704" s="100" t="str">
        <f t="shared" si="244"/>
        <v/>
      </c>
      <c r="X704" s="100" t="str">
        <f t="shared" si="230"/>
        <v/>
      </c>
      <c r="Y704" s="100" t="str">
        <f t="shared" si="231"/>
        <v/>
      </c>
      <c r="Z704" s="100" t="str">
        <f>IF(LEN(P704)&gt;0, DATA_ANALYSIS!E$20*P704+DATA_ANALYSIS!R$20, "")</f>
        <v/>
      </c>
      <c r="AA704" s="100" t="str">
        <f t="shared" si="232"/>
        <v/>
      </c>
      <c r="AB704" s="100" t="str">
        <f t="shared" si="233"/>
        <v/>
      </c>
      <c r="AC704" s="106" t="str">
        <f t="shared" si="234"/>
        <v/>
      </c>
    </row>
    <row r="705" spans="2:29" x14ac:dyDescent="0.2">
      <c r="B705" s="26"/>
      <c r="C705" s="101">
        <f t="shared" si="235"/>
        <v>0</v>
      </c>
      <c r="D705" s="105"/>
      <c r="E705" s="35"/>
      <c r="F705" s="32" t="str">
        <f t="shared" si="236"/>
        <v>N</v>
      </c>
      <c r="G705" s="32" t="str">
        <f t="shared" si="237"/>
        <v>N</v>
      </c>
      <c r="H705" s="32" t="str">
        <f t="shared" si="245"/>
        <v/>
      </c>
      <c r="I705" s="32" t="str">
        <f t="shared" si="225"/>
        <v/>
      </c>
      <c r="J705" s="32" t="str">
        <f t="shared" si="226"/>
        <v/>
      </c>
      <c r="K705" s="32" t="str">
        <f t="shared" si="238"/>
        <v/>
      </c>
      <c r="L705" s="32" t="str">
        <f t="shared" si="239"/>
        <v/>
      </c>
      <c r="M705" s="32" t="str">
        <f t="shared" si="227"/>
        <v/>
      </c>
      <c r="N705" s="32" t="str">
        <f t="shared" si="228"/>
        <v/>
      </c>
      <c r="O705" s="35" t="s">
        <v>51</v>
      </c>
      <c r="P705" s="32"/>
      <c r="Q705" s="32"/>
      <c r="R705" s="100" t="str">
        <f t="shared" si="240"/>
        <v/>
      </c>
      <c r="S705" s="100" t="str">
        <f t="shared" si="241"/>
        <v/>
      </c>
      <c r="T705" s="100" t="str">
        <f t="shared" si="242"/>
        <v/>
      </c>
      <c r="U705" s="100" t="str">
        <f t="shared" si="243"/>
        <v/>
      </c>
      <c r="V705" s="100" t="str">
        <f t="shared" si="229"/>
        <v/>
      </c>
      <c r="W705" s="100" t="str">
        <f t="shared" si="244"/>
        <v/>
      </c>
      <c r="X705" s="100" t="str">
        <f t="shared" si="230"/>
        <v/>
      </c>
      <c r="Y705" s="100" t="str">
        <f t="shared" si="231"/>
        <v/>
      </c>
      <c r="Z705" s="100" t="str">
        <f>IF(LEN(P705)&gt;0, DATA_ANALYSIS!E$20*P705+DATA_ANALYSIS!R$20, "")</f>
        <v/>
      </c>
      <c r="AA705" s="100" t="str">
        <f t="shared" si="232"/>
        <v/>
      </c>
      <c r="AB705" s="100" t="str">
        <f t="shared" si="233"/>
        <v/>
      </c>
      <c r="AC705" s="106" t="str">
        <f t="shared" si="234"/>
        <v/>
      </c>
    </row>
    <row r="706" spans="2:29" x14ac:dyDescent="0.2">
      <c r="B706" s="26"/>
      <c r="C706" s="101">
        <f t="shared" si="235"/>
        <v>0</v>
      </c>
      <c r="D706" s="105"/>
      <c r="E706" s="35"/>
      <c r="F706" s="32" t="str">
        <f t="shared" si="236"/>
        <v>N</v>
      </c>
      <c r="G706" s="32" t="str">
        <f t="shared" si="237"/>
        <v>N</v>
      </c>
      <c r="H706" s="32" t="str">
        <f t="shared" si="245"/>
        <v/>
      </c>
      <c r="I706" s="32" t="str">
        <f t="shared" si="225"/>
        <v/>
      </c>
      <c r="J706" s="32" t="str">
        <f t="shared" si="226"/>
        <v/>
      </c>
      <c r="K706" s="32" t="str">
        <f t="shared" si="238"/>
        <v/>
      </c>
      <c r="L706" s="32" t="str">
        <f t="shared" si="239"/>
        <v/>
      </c>
      <c r="M706" s="32" t="str">
        <f t="shared" si="227"/>
        <v/>
      </c>
      <c r="N706" s="32" t="str">
        <f t="shared" si="228"/>
        <v/>
      </c>
      <c r="O706" s="35" t="s">
        <v>51</v>
      </c>
      <c r="P706" s="32"/>
      <c r="Q706" s="32"/>
      <c r="R706" s="100" t="str">
        <f t="shared" si="240"/>
        <v/>
      </c>
      <c r="S706" s="100" t="str">
        <f t="shared" si="241"/>
        <v/>
      </c>
      <c r="T706" s="100" t="str">
        <f t="shared" si="242"/>
        <v/>
      </c>
      <c r="U706" s="100" t="str">
        <f t="shared" si="243"/>
        <v/>
      </c>
      <c r="V706" s="100" t="str">
        <f t="shared" si="229"/>
        <v/>
      </c>
      <c r="W706" s="100" t="str">
        <f t="shared" si="244"/>
        <v/>
      </c>
      <c r="X706" s="100" t="str">
        <f t="shared" si="230"/>
        <v/>
      </c>
      <c r="Y706" s="100" t="str">
        <f t="shared" si="231"/>
        <v/>
      </c>
      <c r="Z706" s="100" t="str">
        <f>IF(LEN(P706)&gt;0, DATA_ANALYSIS!E$20*P706+DATA_ANALYSIS!R$20, "")</f>
        <v/>
      </c>
      <c r="AA706" s="100" t="str">
        <f t="shared" si="232"/>
        <v/>
      </c>
      <c r="AB706" s="100" t="str">
        <f t="shared" si="233"/>
        <v/>
      </c>
      <c r="AC706" s="106" t="str">
        <f t="shared" si="234"/>
        <v/>
      </c>
    </row>
    <row r="707" spans="2:29" x14ac:dyDescent="0.2">
      <c r="B707" s="26"/>
      <c r="C707" s="101">
        <f t="shared" si="235"/>
        <v>0</v>
      </c>
      <c r="D707" s="105"/>
      <c r="E707" s="35"/>
      <c r="F707" s="32" t="str">
        <f t="shared" si="236"/>
        <v>N</v>
      </c>
      <c r="G707" s="32" t="str">
        <f t="shared" si="237"/>
        <v>N</v>
      </c>
      <c r="H707" s="32" t="str">
        <f t="shared" si="245"/>
        <v/>
      </c>
      <c r="I707" s="32" t="str">
        <f t="shared" si="225"/>
        <v/>
      </c>
      <c r="J707" s="32" t="str">
        <f t="shared" si="226"/>
        <v/>
      </c>
      <c r="K707" s="32" t="str">
        <f t="shared" si="238"/>
        <v/>
      </c>
      <c r="L707" s="32" t="str">
        <f t="shared" si="239"/>
        <v/>
      </c>
      <c r="M707" s="32" t="str">
        <f t="shared" si="227"/>
        <v/>
      </c>
      <c r="N707" s="32" t="str">
        <f t="shared" si="228"/>
        <v/>
      </c>
      <c r="O707" s="35" t="s">
        <v>51</v>
      </c>
      <c r="P707" s="32"/>
      <c r="Q707" s="32"/>
      <c r="R707" s="100" t="str">
        <f t="shared" si="240"/>
        <v/>
      </c>
      <c r="S707" s="100" t="str">
        <f t="shared" si="241"/>
        <v/>
      </c>
      <c r="T707" s="100" t="str">
        <f t="shared" si="242"/>
        <v/>
      </c>
      <c r="U707" s="100" t="str">
        <f t="shared" si="243"/>
        <v/>
      </c>
      <c r="V707" s="100" t="str">
        <f t="shared" si="229"/>
        <v/>
      </c>
      <c r="W707" s="100" t="str">
        <f t="shared" si="244"/>
        <v/>
      </c>
      <c r="X707" s="100" t="str">
        <f t="shared" si="230"/>
        <v/>
      </c>
      <c r="Y707" s="100" t="str">
        <f t="shared" si="231"/>
        <v/>
      </c>
      <c r="Z707" s="100" t="str">
        <f>IF(LEN(P707)&gt;0, DATA_ANALYSIS!E$20*P707+DATA_ANALYSIS!R$20, "")</f>
        <v/>
      </c>
      <c r="AA707" s="100" t="str">
        <f t="shared" si="232"/>
        <v/>
      </c>
      <c r="AB707" s="100" t="str">
        <f t="shared" si="233"/>
        <v/>
      </c>
      <c r="AC707" s="106" t="str">
        <f t="shared" si="234"/>
        <v/>
      </c>
    </row>
    <row r="708" spans="2:29" x14ac:dyDescent="0.2">
      <c r="B708" s="26"/>
      <c r="C708" s="101">
        <f t="shared" si="235"/>
        <v>0</v>
      </c>
      <c r="D708" s="105"/>
      <c r="E708" s="35"/>
      <c r="F708" s="32" t="str">
        <f t="shared" si="236"/>
        <v>N</v>
      </c>
      <c r="G708" s="32" t="str">
        <f t="shared" si="237"/>
        <v>N</v>
      </c>
      <c r="H708" s="32" t="str">
        <f t="shared" si="245"/>
        <v/>
      </c>
      <c r="I708" s="32" t="str">
        <f t="shared" si="225"/>
        <v/>
      </c>
      <c r="J708" s="32" t="str">
        <f t="shared" si="226"/>
        <v/>
      </c>
      <c r="K708" s="32" t="str">
        <f t="shared" si="238"/>
        <v/>
      </c>
      <c r="L708" s="32" t="str">
        <f t="shared" si="239"/>
        <v/>
      </c>
      <c r="M708" s="32" t="str">
        <f t="shared" si="227"/>
        <v/>
      </c>
      <c r="N708" s="32" t="str">
        <f t="shared" si="228"/>
        <v/>
      </c>
      <c r="O708" s="35" t="s">
        <v>51</v>
      </c>
      <c r="P708" s="32"/>
      <c r="Q708" s="32"/>
      <c r="R708" s="100" t="str">
        <f t="shared" si="240"/>
        <v/>
      </c>
      <c r="S708" s="100" t="str">
        <f t="shared" si="241"/>
        <v/>
      </c>
      <c r="T708" s="100" t="str">
        <f t="shared" si="242"/>
        <v/>
      </c>
      <c r="U708" s="100" t="str">
        <f t="shared" si="243"/>
        <v/>
      </c>
      <c r="V708" s="100" t="str">
        <f t="shared" si="229"/>
        <v/>
      </c>
      <c r="W708" s="100" t="str">
        <f t="shared" si="244"/>
        <v/>
      </c>
      <c r="X708" s="100" t="str">
        <f t="shared" si="230"/>
        <v/>
      </c>
      <c r="Y708" s="100" t="str">
        <f t="shared" si="231"/>
        <v/>
      </c>
      <c r="Z708" s="100" t="str">
        <f>IF(LEN(P708)&gt;0, DATA_ANALYSIS!E$20*P708+DATA_ANALYSIS!R$20, "")</f>
        <v/>
      </c>
      <c r="AA708" s="100" t="str">
        <f t="shared" si="232"/>
        <v/>
      </c>
      <c r="AB708" s="100" t="str">
        <f t="shared" si="233"/>
        <v/>
      </c>
      <c r="AC708" s="106" t="str">
        <f t="shared" si="234"/>
        <v/>
      </c>
    </row>
    <row r="709" spans="2:29" x14ac:dyDescent="0.2">
      <c r="B709" s="26"/>
      <c r="C709" s="101">
        <f t="shared" si="235"/>
        <v>0</v>
      </c>
      <c r="D709" s="105"/>
      <c r="E709" s="35"/>
      <c r="F709" s="32" t="str">
        <f t="shared" si="236"/>
        <v>N</v>
      </c>
      <c r="G709" s="32" t="str">
        <f t="shared" si="237"/>
        <v>N</v>
      </c>
      <c r="H709" s="32" t="str">
        <f t="shared" si="245"/>
        <v/>
      </c>
      <c r="I709" s="32" t="str">
        <f t="shared" si="225"/>
        <v/>
      </c>
      <c r="J709" s="32" t="str">
        <f t="shared" si="226"/>
        <v/>
      </c>
      <c r="K709" s="32" t="str">
        <f t="shared" si="238"/>
        <v/>
      </c>
      <c r="L709" s="32" t="str">
        <f t="shared" si="239"/>
        <v/>
      </c>
      <c r="M709" s="32" t="str">
        <f t="shared" si="227"/>
        <v/>
      </c>
      <c r="N709" s="32" t="str">
        <f t="shared" si="228"/>
        <v/>
      </c>
      <c r="O709" s="35" t="s">
        <v>51</v>
      </c>
      <c r="P709" s="32"/>
      <c r="Q709" s="32"/>
      <c r="R709" s="100" t="str">
        <f t="shared" si="240"/>
        <v/>
      </c>
      <c r="S709" s="100" t="str">
        <f t="shared" si="241"/>
        <v/>
      </c>
      <c r="T709" s="100" t="str">
        <f t="shared" si="242"/>
        <v/>
      </c>
      <c r="U709" s="100" t="str">
        <f t="shared" si="243"/>
        <v/>
      </c>
      <c r="V709" s="100" t="str">
        <f t="shared" si="229"/>
        <v/>
      </c>
      <c r="W709" s="100" t="str">
        <f t="shared" si="244"/>
        <v/>
      </c>
      <c r="X709" s="100" t="str">
        <f t="shared" si="230"/>
        <v/>
      </c>
      <c r="Y709" s="100" t="str">
        <f t="shared" si="231"/>
        <v/>
      </c>
      <c r="Z709" s="100" t="str">
        <f>IF(LEN(P709)&gt;0, DATA_ANALYSIS!E$20*P709+DATA_ANALYSIS!R$20, "")</f>
        <v/>
      </c>
      <c r="AA709" s="100" t="str">
        <f t="shared" si="232"/>
        <v/>
      </c>
      <c r="AB709" s="100" t="str">
        <f t="shared" si="233"/>
        <v/>
      </c>
      <c r="AC709" s="106" t="str">
        <f t="shared" si="234"/>
        <v/>
      </c>
    </row>
    <row r="710" spans="2:29" x14ac:dyDescent="0.2">
      <c r="B710" s="26"/>
      <c r="C710" s="101">
        <f t="shared" si="235"/>
        <v>0</v>
      </c>
      <c r="D710" s="105"/>
      <c r="E710" s="35"/>
      <c r="F710" s="32" t="str">
        <f t="shared" si="236"/>
        <v>N</v>
      </c>
      <c r="G710" s="32" t="str">
        <f t="shared" si="237"/>
        <v>N</v>
      </c>
      <c r="H710" s="32" t="str">
        <f t="shared" si="245"/>
        <v/>
      </c>
      <c r="I710" s="32" t="str">
        <f t="shared" si="225"/>
        <v/>
      </c>
      <c r="J710" s="32" t="str">
        <f t="shared" si="226"/>
        <v/>
      </c>
      <c r="K710" s="32" t="str">
        <f t="shared" si="238"/>
        <v/>
      </c>
      <c r="L710" s="32" t="str">
        <f t="shared" si="239"/>
        <v/>
      </c>
      <c r="M710" s="32" t="str">
        <f t="shared" si="227"/>
        <v/>
      </c>
      <c r="N710" s="32" t="str">
        <f t="shared" si="228"/>
        <v/>
      </c>
      <c r="O710" s="35" t="s">
        <v>51</v>
      </c>
      <c r="P710" s="32"/>
      <c r="Q710" s="32"/>
      <c r="R710" s="100" t="str">
        <f t="shared" si="240"/>
        <v/>
      </c>
      <c r="S710" s="100" t="str">
        <f t="shared" si="241"/>
        <v/>
      </c>
      <c r="T710" s="100" t="str">
        <f t="shared" si="242"/>
        <v/>
      </c>
      <c r="U710" s="100" t="str">
        <f t="shared" si="243"/>
        <v/>
      </c>
      <c r="V710" s="100" t="str">
        <f t="shared" si="229"/>
        <v/>
      </c>
      <c r="W710" s="100" t="str">
        <f t="shared" si="244"/>
        <v/>
      </c>
      <c r="X710" s="100" t="str">
        <f t="shared" si="230"/>
        <v/>
      </c>
      <c r="Y710" s="100" t="str">
        <f t="shared" si="231"/>
        <v/>
      </c>
      <c r="Z710" s="100" t="str">
        <f>IF(LEN(P710)&gt;0, DATA_ANALYSIS!E$20*P710+DATA_ANALYSIS!R$20, "")</f>
        <v/>
      </c>
      <c r="AA710" s="100" t="str">
        <f t="shared" si="232"/>
        <v/>
      </c>
      <c r="AB710" s="100" t="str">
        <f t="shared" si="233"/>
        <v/>
      </c>
      <c r="AC710" s="106" t="str">
        <f t="shared" si="234"/>
        <v/>
      </c>
    </row>
    <row r="711" spans="2:29" x14ac:dyDescent="0.2">
      <c r="B711" s="26"/>
      <c r="C711" s="101">
        <f t="shared" si="235"/>
        <v>0</v>
      </c>
      <c r="D711" s="105"/>
      <c r="E711" s="35"/>
      <c r="F711" s="32" t="str">
        <f t="shared" si="236"/>
        <v>N</v>
      </c>
      <c r="G711" s="32" t="str">
        <f t="shared" si="237"/>
        <v>N</v>
      </c>
      <c r="H711" s="32" t="str">
        <f t="shared" si="245"/>
        <v/>
      </c>
      <c r="I711" s="32" t="str">
        <f t="shared" si="225"/>
        <v/>
      </c>
      <c r="J711" s="32" t="str">
        <f t="shared" si="226"/>
        <v/>
      </c>
      <c r="K711" s="32" t="str">
        <f t="shared" si="238"/>
        <v/>
      </c>
      <c r="L711" s="32" t="str">
        <f t="shared" si="239"/>
        <v/>
      </c>
      <c r="M711" s="32" t="str">
        <f t="shared" si="227"/>
        <v/>
      </c>
      <c r="N711" s="32" t="str">
        <f t="shared" si="228"/>
        <v/>
      </c>
      <c r="O711" s="35" t="s">
        <v>51</v>
      </c>
      <c r="P711" s="32"/>
      <c r="Q711" s="32"/>
      <c r="R711" s="100" t="str">
        <f t="shared" si="240"/>
        <v/>
      </c>
      <c r="S711" s="100" t="str">
        <f t="shared" si="241"/>
        <v/>
      </c>
      <c r="T711" s="100" t="str">
        <f t="shared" si="242"/>
        <v/>
      </c>
      <c r="U711" s="100" t="str">
        <f t="shared" si="243"/>
        <v/>
      </c>
      <c r="V711" s="100" t="str">
        <f t="shared" si="229"/>
        <v/>
      </c>
      <c r="W711" s="100" t="str">
        <f t="shared" si="244"/>
        <v/>
      </c>
      <c r="X711" s="100" t="str">
        <f t="shared" si="230"/>
        <v/>
      </c>
      <c r="Y711" s="100" t="str">
        <f t="shared" si="231"/>
        <v/>
      </c>
      <c r="Z711" s="100" t="str">
        <f>IF(LEN(P711)&gt;0, DATA_ANALYSIS!E$20*P711+DATA_ANALYSIS!R$20, "")</f>
        <v/>
      </c>
      <c r="AA711" s="100" t="str">
        <f t="shared" si="232"/>
        <v/>
      </c>
      <c r="AB711" s="100" t="str">
        <f t="shared" si="233"/>
        <v/>
      </c>
      <c r="AC711" s="106" t="str">
        <f t="shared" si="234"/>
        <v/>
      </c>
    </row>
    <row r="712" spans="2:29" x14ac:dyDescent="0.2">
      <c r="B712" s="26"/>
      <c r="C712" s="101">
        <f t="shared" si="235"/>
        <v>0</v>
      </c>
      <c r="D712" s="105"/>
      <c r="E712" s="35"/>
      <c r="F712" s="32" t="str">
        <f t="shared" si="236"/>
        <v>N</v>
      </c>
      <c r="G712" s="32" t="str">
        <f t="shared" si="237"/>
        <v>N</v>
      </c>
      <c r="H712" s="32" t="str">
        <f t="shared" si="245"/>
        <v/>
      </c>
      <c r="I712" s="32" t="str">
        <f t="shared" si="225"/>
        <v/>
      </c>
      <c r="J712" s="32" t="str">
        <f t="shared" si="226"/>
        <v/>
      </c>
      <c r="K712" s="32" t="str">
        <f t="shared" si="238"/>
        <v/>
      </c>
      <c r="L712" s="32" t="str">
        <f t="shared" si="239"/>
        <v/>
      </c>
      <c r="M712" s="32" t="str">
        <f t="shared" si="227"/>
        <v/>
      </c>
      <c r="N712" s="32" t="str">
        <f t="shared" si="228"/>
        <v/>
      </c>
      <c r="O712" s="35" t="s">
        <v>51</v>
      </c>
      <c r="P712" s="32"/>
      <c r="Q712" s="32"/>
      <c r="R712" s="100" t="str">
        <f t="shared" si="240"/>
        <v/>
      </c>
      <c r="S712" s="100" t="str">
        <f t="shared" si="241"/>
        <v/>
      </c>
      <c r="T712" s="100" t="str">
        <f t="shared" si="242"/>
        <v/>
      </c>
      <c r="U712" s="100" t="str">
        <f t="shared" si="243"/>
        <v/>
      </c>
      <c r="V712" s="100" t="str">
        <f t="shared" si="229"/>
        <v/>
      </c>
      <c r="W712" s="100" t="str">
        <f t="shared" si="244"/>
        <v/>
      </c>
      <c r="X712" s="100" t="str">
        <f t="shared" si="230"/>
        <v/>
      </c>
      <c r="Y712" s="100" t="str">
        <f t="shared" si="231"/>
        <v/>
      </c>
      <c r="Z712" s="100" t="str">
        <f>IF(LEN(P712)&gt;0, DATA_ANALYSIS!E$20*P712+DATA_ANALYSIS!R$20, "")</f>
        <v/>
      </c>
      <c r="AA712" s="100" t="str">
        <f t="shared" si="232"/>
        <v/>
      </c>
      <c r="AB712" s="100" t="str">
        <f t="shared" si="233"/>
        <v/>
      </c>
      <c r="AC712" s="106" t="str">
        <f t="shared" si="234"/>
        <v/>
      </c>
    </row>
    <row r="713" spans="2:29" x14ac:dyDescent="0.2">
      <c r="B713" s="26"/>
      <c r="C713" s="101">
        <f t="shared" si="235"/>
        <v>0</v>
      </c>
      <c r="D713" s="105"/>
      <c r="E713" s="35"/>
      <c r="F713" s="32" t="str">
        <f t="shared" si="236"/>
        <v>N</v>
      </c>
      <c r="G713" s="32" t="str">
        <f t="shared" si="237"/>
        <v>N</v>
      </c>
      <c r="H713" s="32" t="str">
        <f t="shared" si="245"/>
        <v/>
      </c>
      <c r="I713" s="32" t="str">
        <f t="shared" si="225"/>
        <v/>
      </c>
      <c r="J713" s="32" t="str">
        <f t="shared" si="226"/>
        <v/>
      </c>
      <c r="K713" s="32" t="str">
        <f t="shared" si="238"/>
        <v/>
      </c>
      <c r="L713" s="32" t="str">
        <f t="shared" si="239"/>
        <v/>
      </c>
      <c r="M713" s="32" t="str">
        <f t="shared" si="227"/>
        <v/>
      </c>
      <c r="N713" s="32" t="str">
        <f t="shared" si="228"/>
        <v/>
      </c>
      <c r="O713" s="35" t="s">
        <v>51</v>
      </c>
      <c r="P713" s="32"/>
      <c r="Q713" s="32"/>
      <c r="R713" s="100" t="str">
        <f t="shared" si="240"/>
        <v/>
      </c>
      <c r="S713" s="100" t="str">
        <f t="shared" si="241"/>
        <v/>
      </c>
      <c r="T713" s="100" t="str">
        <f t="shared" si="242"/>
        <v/>
      </c>
      <c r="U713" s="100" t="str">
        <f t="shared" si="243"/>
        <v/>
      </c>
      <c r="V713" s="100" t="str">
        <f t="shared" si="229"/>
        <v/>
      </c>
      <c r="W713" s="100" t="str">
        <f t="shared" si="244"/>
        <v/>
      </c>
      <c r="X713" s="100" t="str">
        <f t="shared" si="230"/>
        <v/>
      </c>
      <c r="Y713" s="100" t="str">
        <f t="shared" si="231"/>
        <v/>
      </c>
      <c r="Z713" s="100" t="str">
        <f>IF(LEN(P713)&gt;0, DATA_ANALYSIS!E$20*P713+DATA_ANALYSIS!R$20, "")</f>
        <v/>
      </c>
      <c r="AA713" s="100" t="str">
        <f t="shared" si="232"/>
        <v/>
      </c>
      <c r="AB713" s="100" t="str">
        <f t="shared" si="233"/>
        <v/>
      </c>
      <c r="AC713" s="106" t="str">
        <f t="shared" si="234"/>
        <v/>
      </c>
    </row>
    <row r="714" spans="2:29" x14ac:dyDescent="0.2">
      <c r="B714" s="26"/>
      <c r="C714" s="101">
        <f t="shared" si="235"/>
        <v>0</v>
      </c>
      <c r="D714" s="105"/>
      <c r="E714" s="35"/>
      <c r="F714" s="32" t="str">
        <f t="shared" si="236"/>
        <v>N</v>
      </c>
      <c r="G714" s="32" t="str">
        <f t="shared" si="237"/>
        <v>N</v>
      </c>
      <c r="H714" s="32" t="str">
        <f t="shared" si="245"/>
        <v/>
      </c>
      <c r="I714" s="32" t="str">
        <f t="shared" si="225"/>
        <v/>
      </c>
      <c r="J714" s="32" t="str">
        <f t="shared" si="226"/>
        <v/>
      </c>
      <c r="K714" s="32" t="str">
        <f t="shared" si="238"/>
        <v/>
      </c>
      <c r="L714" s="32" t="str">
        <f t="shared" si="239"/>
        <v/>
      </c>
      <c r="M714" s="32" t="str">
        <f t="shared" si="227"/>
        <v/>
      </c>
      <c r="N714" s="32" t="str">
        <f t="shared" si="228"/>
        <v/>
      </c>
      <c r="O714" s="35" t="s">
        <v>51</v>
      </c>
      <c r="P714" s="32"/>
      <c r="Q714" s="32"/>
      <c r="R714" s="100" t="str">
        <f t="shared" si="240"/>
        <v/>
      </c>
      <c r="S714" s="100" t="str">
        <f t="shared" si="241"/>
        <v/>
      </c>
      <c r="T714" s="100" t="str">
        <f t="shared" si="242"/>
        <v/>
      </c>
      <c r="U714" s="100" t="str">
        <f t="shared" si="243"/>
        <v/>
      </c>
      <c r="V714" s="100" t="str">
        <f t="shared" si="229"/>
        <v/>
      </c>
      <c r="W714" s="100" t="str">
        <f t="shared" si="244"/>
        <v/>
      </c>
      <c r="X714" s="100" t="str">
        <f t="shared" si="230"/>
        <v/>
      </c>
      <c r="Y714" s="100" t="str">
        <f t="shared" si="231"/>
        <v/>
      </c>
      <c r="Z714" s="100" t="str">
        <f>IF(LEN(P714)&gt;0, DATA_ANALYSIS!E$20*P714+DATA_ANALYSIS!R$20, "")</f>
        <v/>
      </c>
      <c r="AA714" s="100" t="str">
        <f t="shared" si="232"/>
        <v/>
      </c>
      <c r="AB714" s="100" t="str">
        <f t="shared" si="233"/>
        <v/>
      </c>
      <c r="AC714" s="106" t="str">
        <f t="shared" si="234"/>
        <v/>
      </c>
    </row>
    <row r="715" spans="2:29" x14ac:dyDescent="0.2">
      <c r="B715" s="26"/>
      <c r="C715" s="101">
        <f t="shared" si="235"/>
        <v>0</v>
      </c>
      <c r="D715" s="105"/>
      <c r="E715" s="35"/>
      <c r="F715" s="32" t="str">
        <f t="shared" si="236"/>
        <v>N</v>
      </c>
      <c r="G715" s="32" t="str">
        <f t="shared" si="237"/>
        <v>N</v>
      </c>
      <c r="H715" s="32" t="str">
        <f t="shared" si="245"/>
        <v/>
      </c>
      <c r="I715" s="32" t="str">
        <f t="shared" si="225"/>
        <v/>
      </c>
      <c r="J715" s="32" t="str">
        <f t="shared" si="226"/>
        <v/>
      </c>
      <c r="K715" s="32" t="str">
        <f t="shared" si="238"/>
        <v/>
      </c>
      <c r="L715" s="32" t="str">
        <f t="shared" si="239"/>
        <v/>
      </c>
      <c r="M715" s="32" t="str">
        <f t="shared" si="227"/>
        <v/>
      </c>
      <c r="N715" s="32" t="str">
        <f t="shared" si="228"/>
        <v/>
      </c>
      <c r="O715" s="35" t="s">
        <v>51</v>
      </c>
      <c r="P715" s="32"/>
      <c r="Q715" s="32"/>
      <c r="R715" s="100" t="str">
        <f t="shared" si="240"/>
        <v/>
      </c>
      <c r="S715" s="100" t="str">
        <f t="shared" si="241"/>
        <v/>
      </c>
      <c r="T715" s="100" t="str">
        <f t="shared" si="242"/>
        <v/>
      </c>
      <c r="U715" s="100" t="str">
        <f t="shared" si="243"/>
        <v/>
      </c>
      <c r="V715" s="100" t="str">
        <f t="shared" si="229"/>
        <v/>
      </c>
      <c r="W715" s="100" t="str">
        <f t="shared" si="244"/>
        <v/>
      </c>
      <c r="X715" s="100" t="str">
        <f t="shared" si="230"/>
        <v/>
      </c>
      <c r="Y715" s="100" t="str">
        <f t="shared" si="231"/>
        <v/>
      </c>
      <c r="Z715" s="100" t="str">
        <f>IF(LEN(P715)&gt;0, DATA_ANALYSIS!E$20*P715+DATA_ANALYSIS!R$20, "")</f>
        <v/>
      </c>
      <c r="AA715" s="100" t="str">
        <f t="shared" si="232"/>
        <v/>
      </c>
      <c r="AB715" s="100" t="str">
        <f t="shared" si="233"/>
        <v/>
      </c>
      <c r="AC715" s="106" t="str">
        <f t="shared" si="234"/>
        <v/>
      </c>
    </row>
    <row r="716" spans="2:29" x14ac:dyDescent="0.2">
      <c r="B716" s="26"/>
      <c r="C716" s="101">
        <f t="shared" si="235"/>
        <v>0</v>
      </c>
      <c r="D716" s="105"/>
      <c r="E716" s="35"/>
      <c r="F716" s="32" t="str">
        <f t="shared" si="236"/>
        <v>N</v>
      </c>
      <c r="G716" s="32" t="str">
        <f t="shared" si="237"/>
        <v>N</v>
      </c>
      <c r="H716" s="32" t="str">
        <f t="shared" si="245"/>
        <v/>
      </c>
      <c r="I716" s="32" t="str">
        <f t="shared" si="225"/>
        <v/>
      </c>
      <c r="J716" s="32" t="str">
        <f t="shared" si="226"/>
        <v/>
      </c>
      <c r="K716" s="32" t="str">
        <f t="shared" si="238"/>
        <v/>
      </c>
      <c r="L716" s="32" t="str">
        <f t="shared" si="239"/>
        <v/>
      </c>
      <c r="M716" s="32" t="str">
        <f t="shared" si="227"/>
        <v/>
      </c>
      <c r="N716" s="32" t="str">
        <f t="shared" si="228"/>
        <v/>
      </c>
      <c r="O716" s="35" t="s">
        <v>51</v>
      </c>
      <c r="P716" s="32"/>
      <c r="Q716" s="32"/>
      <c r="R716" s="100" t="str">
        <f t="shared" si="240"/>
        <v/>
      </c>
      <c r="S716" s="100" t="str">
        <f t="shared" si="241"/>
        <v/>
      </c>
      <c r="T716" s="100" t="str">
        <f t="shared" si="242"/>
        <v/>
      </c>
      <c r="U716" s="100" t="str">
        <f t="shared" si="243"/>
        <v/>
      </c>
      <c r="V716" s="100" t="str">
        <f t="shared" si="229"/>
        <v/>
      </c>
      <c r="W716" s="100" t="str">
        <f t="shared" si="244"/>
        <v/>
      </c>
      <c r="X716" s="100" t="str">
        <f t="shared" si="230"/>
        <v/>
      </c>
      <c r="Y716" s="100" t="str">
        <f t="shared" si="231"/>
        <v/>
      </c>
      <c r="Z716" s="100" t="str">
        <f>IF(LEN(P716)&gt;0, DATA_ANALYSIS!E$20*P716+DATA_ANALYSIS!R$20, "")</f>
        <v/>
      </c>
      <c r="AA716" s="100" t="str">
        <f t="shared" si="232"/>
        <v/>
      </c>
      <c r="AB716" s="100" t="str">
        <f t="shared" si="233"/>
        <v/>
      </c>
      <c r="AC716" s="106" t="str">
        <f t="shared" si="234"/>
        <v/>
      </c>
    </row>
    <row r="717" spans="2:29" x14ac:dyDescent="0.2">
      <c r="B717" s="26"/>
      <c r="C717" s="101">
        <f t="shared" si="235"/>
        <v>0</v>
      </c>
      <c r="D717" s="105"/>
      <c r="E717" s="35"/>
      <c r="F717" s="32" t="str">
        <f t="shared" si="236"/>
        <v>N</v>
      </c>
      <c r="G717" s="32" t="str">
        <f t="shared" si="237"/>
        <v>N</v>
      </c>
      <c r="H717" s="32" t="str">
        <f t="shared" si="245"/>
        <v/>
      </c>
      <c r="I717" s="32" t="str">
        <f t="shared" si="225"/>
        <v/>
      </c>
      <c r="J717" s="32" t="str">
        <f t="shared" si="226"/>
        <v/>
      </c>
      <c r="K717" s="32" t="str">
        <f t="shared" si="238"/>
        <v/>
      </c>
      <c r="L717" s="32" t="str">
        <f t="shared" si="239"/>
        <v/>
      </c>
      <c r="M717" s="32" t="str">
        <f t="shared" si="227"/>
        <v/>
      </c>
      <c r="N717" s="32" t="str">
        <f t="shared" si="228"/>
        <v/>
      </c>
      <c r="O717" s="35" t="s">
        <v>51</v>
      </c>
      <c r="P717" s="32"/>
      <c r="Q717" s="32"/>
      <c r="R717" s="100" t="str">
        <f t="shared" si="240"/>
        <v/>
      </c>
      <c r="S717" s="100" t="str">
        <f t="shared" si="241"/>
        <v/>
      </c>
      <c r="T717" s="100" t="str">
        <f t="shared" si="242"/>
        <v/>
      </c>
      <c r="U717" s="100" t="str">
        <f t="shared" si="243"/>
        <v/>
      </c>
      <c r="V717" s="100" t="str">
        <f t="shared" si="229"/>
        <v/>
      </c>
      <c r="W717" s="100" t="str">
        <f t="shared" si="244"/>
        <v/>
      </c>
      <c r="X717" s="100" t="str">
        <f t="shared" si="230"/>
        <v/>
      </c>
      <c r="Y717" s="100" t="str">
        <f t="shared" si="231"/>
        <v/>
      </c>
      <c r="Z717" s="100" t="str">
        <f>IF(LEN(P717)&gt;0, DATA_ANALYSIS!E$20*P717+DATA_ANALYSIS!R$20, "")</f>
        <v/>
      </c>
      <c r="AA717" s="100" t="str">
        <f t="shared" si="232"/>
        <v/>
      </c>
      <c r="AB717" s="100" t="str">
        <f t="shared" si="233"/>
        <v/>
      </c>
      <c r="AC717" s="106" t="str">
        <f t="shared" si="234"/>
        <v/>
      </c>
    </row>
    <row r="718" spans="2:29" x14ac:dyDescent="0.2">
      <c r="B718" s="26"/>
      <c r="C718" s="101">
        <f t="shared" si="235"/>
        <v>0</v>
      </c>
      <c r="D718" s="105"/>
      <c r="E718" s="35"/>
      <c r="F718" s="32" t="str">
        <f t="shared" si="236"/>
        <v>N</v>
      </c>
      <c r="G718" s="32" t="str">
        <f t="shared" si="237"/>
        <v>N</v>
      </c>
      <c r="H718" s="32" t="str">
        <f t="shared" si="245"/>
        <v/>
      </c>
      <c r="I718" s="32" t="str">
        <f t="shared" si="225"/>
        <v/>
      </c>
      <c r="J718" s="32" t="str">
        <f t="shared" si="226"/>
        <v/>
      </c>
      <c r="K718" s="32" t="str">
        <f t="shared" si="238"/>
        <v/>
      </c>
      <c r="L718" s="32" t="str">
        <f t="shared" si="239"/>
        <v/>
      </c>
      <c r="M718" s="32" t="str">
        <f t="shared" si="227"/>
        <v/>
      </c>
      <c r="N718" s="32" t="str">
        <f t="shared" si="228"/>
        <v/>
      </c>
      <c r="O718" s="35" t="s">
        <v>51</v>
      </c>
      <c r="P718" s="32"/>
      <c r="Q718" s="32"/>
      <c r="R718" s="100" t="str">
        <f t="shared" si="240"/>
        <v/>
      </c>
      <c r="S718" s="100" t="str">
        <f t="shared" si="241"/>
        <v/>
      </c>
      <c r="T718" s="100" t="str">
        <f t="shared" si="242"/>
        <v/>
      </c>
      <c r="U718" s="100" t="str">
        <f t="shared" si="243"/>
        <v/>
      </c>
      <c r="V718" s="100" t="str">
        <f t="shared" si="229"/>
        <v/>
      </c>
      <c r="W718" s="100" t="str">
        <f t="shared" si="244"/>
        <v/>
      </c>
      <c r="X718" s="100" t="str">
        <f t="shared" si="230"/>
        <v/>
      </c>
      <c r="Y718" s="100" t="str">
        <f t="shared" si="231"/>
        <v/>
      </c>
      <c r="Z718" s="100" t="str">
        <f>IF(LEN(P718)&gt;0, DATA_ANALYSIS!E$20*P718+DATA_ANALYSIS!R$20, "")</f>
        <v/>
      </c>
      <c r="AA718" s="100" t="str">
        <f t="shared" si="232"/>
        <v/>
      </c>
      <c r="AB718" s="100" t="str">
        <f t="shared" si="233"/>
        <v/>
      </c>
      <c r="AC718" s="106" t="str">
        <f t="shared" si="234"/>
        <v/>
      </c>
    </row>
    <row r="719" spans="2:29" x14ac:dyDescent="0.2">
      <c r="B719" s="26"/>
      <c r="C719" s="101">
        <f t="shared" si="235"/>
        <v>0</v>
      </c>
      <c r="D719" s="105"/>
      <c r="E719" s="35"/>
      <c r="F719" s="32" t="str">
        <f t="shared" si="236"/>
        <v>N</v>
      </c>
      <c r="G719" s="32" t="str">
        <f t="shared" si="237"/>
        <v>N</v>
      </c>
      <c r="H719" s="32" t="str">
        <f t="shared" si="245"/>
        <v/>
      </c>
      <c r="I719" s="32" t="str">
        <f t="shared" si="225"/>
        <v/>
      </c>
      <c r="J719" s="32" t="str">
        <f t="shared" si="226"/>
        <v/>
      </c>
      <c r="K719" s="32" t="str">
        <f t="shared" si="238"/>
        <v/>
      </c>
      <c r="L719" s="32" t="str">
        <f t="shared" si="239"/>
        <v/>
      </c>
      <c r="M719" s="32" t="str">
        <f t="shared" si="227"/>
        <v/>
      </c>
      <c r="N719" s="32" t="str">
        <f t="shared" si="228"/>
        <v/>
      </c>
      <c r="O719" s="35" t="s">
        <v>51</v>
      </c>
      <c r="P719" s="32"/>
      <c r="Q719" s="32"/>
      <c r="R719" s="100" t="str">
        <f t="shared" si="240"/>
        <v/>
      </c>
      <c r="S719" s="100" t="str">
        <f t="shared" si="241"/>
        <v/>
      </c>
      <c r="T719" s="100" t="str">
        <f t="shared" si="242"/>
        <v/>
      </c>
      <c r="U719" s="100" t="str">
        <f t="shared" si="243"/>
        <v/>
      </c>
      <c r="V719" s="100" t="str">
        <f t="shared" si="229"/>
        <v/>
      </c>
      <c r="W719" s="100" t="str">
        <f t="shared" si="244"/>
        <v/>
      </c>
      <c r="X719" s="100" t="str">
        <f t="shared" si="230"/>
        <v/>
      </c>
      <c r="Y719" s="100" t="str">
        <f t="shared" si="231"/>
        <v/>
      </c>
      <c r="Z719" s="100" t="str">
        <f>IF(LEN(P719)&gt;0, DATA_ANALYSIS!E$20*P719+DATA_ANALYSIS!R$20, "")</f>
        <v/>
      </c>
      <c r="AA719" s="100" t="str">
        <f t="shared" si="232"/>
        <v/>
      </c>
      <c r="AB719" s="100" t="str">
        <f t="shared" si="233"/>
        <v/>
      </c>
      <c r="AC719" s="106" t="str">
        <f t="shared" si="234"/>
        <v/>
      </c>
    </row>
    <row r="720" spans="2:29" x14ac:dyDescent="0.2">
      <c r="B720" s="26"/>
      <c r="C720" s="101">
        <f t="shared" si="235"/>
        <v>0</v>
      </c>
      <c r="D720" s="105"/>
      <c r="E720" s="35"/>
      <c r="F720" s="32" t="str">
        <f t="shared" si="236"/>
        <v>N</v>
      </c>
      <c r="G720" s="32" t="str">
        <f t="shared" si="237"/>
        <v>N</v>
      </c>
      <c r="H720" s="32" t="str">
        <f t="shared" si="245"/>
        <v/>
      </c>
      <c r="I720" s="32" t="str">
        <f t="shared" si="225"/>
        <v/>
      </c>
      <c r="J720" s="32" t="str">
        <f t="shared" si="226"/>
        <v/>
      </c>
      <c r="K720" s="32" t="str">
        <f t="shared" si="238"/>
        <v/>
      </c>
      <c r="L720" s="32" t="str">
        <f t="shared" si="239"/>
        <v/>
      </c>
      <c r="M720" s="32" t="str">
        <f t="shared" si="227"/>
        <v/>
      </c>
      <c r="N720" s="32" t="str">
        <f t="shared" si="228"/>
        <v/>
      </c>
      <c r="O720" s="35" t="s">
        <v>51</v>
      </c>
      <c r="P720" s="32"/>
      <c r="Q720" s="32"/>
      <c r="R720" s="100" t="str">
        <f t="shared" si="240"/>
        <v/>
      </c>
      <c r="S720" s="100" t="str">
        <f t="shared" si="241"/>
        <v/>
      </c>
      <c r="T720" s="100" t="str">
        <f t="shared" si="242"/>
        <v/>
      </c>
      <c r="U720" s="100" t="str">
        <f t="shared" si="243"/>
        <v/>
      </c>
      <c r="V720" s="100" t="str">
        <f t="shared" si="229"/>
        <v/>
      </c>
      <c r="W720" s="100" t="str">
        <f t="shared" si="244"/>
        <v/>
      </c>
      <c r="X720" s="100" t="str">
        <f t="shared" si="230"/>
        <v/>
      </c>
      <c r="Y720" s="100" t="str">
        <f t="shared" si="231"/>
        <v/>
      </c>
      <c r="Z720" s="100" t="str">
        <f>IF(LEN(P720)&gt;0, DATA_ANALYSIS!E$20*P720+DATA_ANALYSIS!R$20, "")</f>
        <v/>
      </c>
      <c r="AA720" s="100" t="str">
        <f t="shared" si="232"/>
        <v/>
      </c>
      <c r="AB720" s="100" t="str">
        <f t="shared" si="233"/>
        <v/>
      </c>
      <c r="AC720" s="106" t="str">
        <f t="shared" si="234"/>
        <v/>
      </c>
    </row>
    <row r="721" spans="2:29" x14ac:dyDescent="0.2">
      <c r="B721" s="26"/>
      <c r="C721" s="101">
        <f t="shared" si="235"/>
        <v>0</v>
      </c>
      <c r="D721" s="105"/>
      <c r="E721" s="35"/>
      <c r="F721" s="32" t="str">
        <f t="shared" si="236"/>
        <v>N</v>
      </c>
      <c r="G721" s="32" t="str">
        <f t="shared" si="237"/>
        <v>N</v>
      </c>
      <c r="H721" s="32" t="str">
        <f t="shared" si="245"/>
        <v/>
      </c>
      <c r="I721" s="32" t="str">
        <f t="shared" si="225"/>
        <v/>
      </c>
      <c r="J721" s="32" t="str">
        <f t="shared" si="226"/>
        <v/>
      </c>
      <c r="K721" s="32" t="str">
        <f t="shared" si="238"/>
        <v/>
      </c>
      <c r="L721" s="32" t="str">
        <f t="shared" si="239"/>
        <v/>
      </c>
      <c r="M721" s="32" t="str">
        <f t="shared" si="227"/>
        <v/>
      </c>
      <c r="N721" s="32" t="str">
        <f t="shared" si="228"/>
        <v/>
      </c>
      <c r="O721" s="35" t="s">
        <v>51</v>
      </c>
      <c r="P721" s="32"/>
      <c r="Q721" s="32"/>
      <c r="R721" s="100" t="str">
        <f t="shared" si="240"/>
        <v/>
      </c>
      <c r="S721" s="100" t="str">
        <f t="shared" si="241"/>
        <v/>
      </c>
      <c r="T721" s="100" t="str">
        <f t="shared" si="242"/>
        <v/>
      </c>
      <c r="U721" s="100" t="str">
        <f t="shared" si="243"/>
        <v/>
      </c>
      <c r="V721" s="100" t="str">
        <f t="shared" si="229"/>
        <v/>
      </c>
      <c r="W721" s="100" t="str">
        <f t="shared" si="244"/>
        <v/>
      </c>
      <c r="X721" s="100" t="str">
        <f t="shared" si="230"/>
        <v/>
      </c>
      <c r="Y721" s="100" t="str">
        <f t="shared" si="231"/>
        <v/>
      </c>
      <c r="Z721" s="100" t="str">
        <f>IF(LEN(P721)&gt;0, DATA_ANALYSIS!E$20*P721+DATA_ANALYSIS!R$20, "")</f>
        <v/>
      </c>
      <c r="AA721" s="100" t="str">
        <f t="shared" si="232"/>
        <v/>
      </c>
      <c r="AB721" s="100" t="str">
        <f t="shared" si="233"/>
        <v/>
      </c>
      <c r="AC721" s="106" t="str">
        <f t="shared" si="234"/>
        <v/>
      </c>
    </row>
    <row r="722" spans="2:29" x14ac:dyDescent="0.2">
      <c r="B722" s="26"/>
      <c r="C722" s="101">
        <f t="shared" si="235"/>
        <v>0</v>
      </c>
      <c r="D722" s="105"/>
      <c r="E722" s="35"/>
      <c r="F722" s="32" t="str">
        <f t="shared" si="236"/>
        <v>N</v>
      </c>
      <c r="G722" s="32" t="str">
        <f t="shared" si="237"/>
        <v>N</v>
      </c>
      <c r="H722" s="32" t="str">
        <f t="shared" si="245"/>
        <v/>
      </c>
      <c r="I722" s="32" t="str">
        <f t="shared" si="225"/>
        <v/>
      </c>
      <c r="J722" s="32" t="str">
        <f t="shared" si="226"/>
        <v/>
      </c>
      <c r="K722" s="32" t="str">
        <f t="shared" si="238"/>
        <v/>
      </c>
      <c r="L722" s="32" t="str">
        <f t="shared" si="239"/>
        <v/>
      </c>
      <c r="M722" s="32" t="str">
        <f t="shared" si="227"/>
        <v/>
      </c>
      <c r="N722" s="32" t="str">
        <f t="shared" si="228"/>
        <v/>
      </c>
      <c r="O722" s="35" t="s">
        <v>51</v>
      </c>
      <c r="P722" s="32"/>
      <c r="Q722" s="32"/>
      <c r="R722" s="100" t="str">
        <f t="shared" si="240"/>
        <v/>
      </c>
      <c r="S722" s="100" t="str">
        <f t="shared" si="241"/>
        <v/>
      </c>
      <c r="T722" s="100" t="str">
        <f t="shared" si="242"/>
        <v/>
      </c>
      <c r="U722" s="100" t="str">
        <f t="shared" si="243"/>
        <v/>
      </c>
      <c r="V722" s="100" t="str">
        <f t="shared" si="229"/>
        <v/>
      </c>
      <c r="W722" s="100" t="str">
        <f t="shared" si="244"/>
        <v/>
      </c>
      <c r="X722" s="100" t="str">
        <f t="shared" si="230"/>
        <v/>
      </c>
      <c r="Y722" s="100" t="str">
        <f t="shared" si="231"/>
        <v/>
      </c>
      <c r="Z722" s="100" t="str">
        <f>IF(LEN(P722)&gt;0, DATA_ANALYSIS!E$20*P722+DATA_ANALYSIS!R$20, "")</f>
        <v/>
      </c>
      <c r="AA722" s="100" t="str">
        <f t="shared" si="232"/>
        <v/>
      </c>
      <c r="AB722" s="100" t="str">
        <f t="shared" si="233"/>
        <v/>
      </c>
      <c r="AC722" s="106" t="str">
        <f t="shared" si="234"/>
        <v/>
      </c>
    </row>
    <row r="723" spans="2:29" x14ac:dyDescent="0.2">
      <c r="B723" s="26"/>
      <c r="C723" s="101">
        <f t="shared" si="235"/>
        <v>0</v>
      </c>
      <c r="D723" s="105"/>
      <c r="E723" s="35"/>
      <c r="F723" s="32" t="str">
        <f t="shared" si="236"/>
        <v>N</v>
      </c>
      <c r="G723" s="32" t="str">
        <f t="shared" si="237"/>
        <v>N</v>
      </c>
      <c r="H723" s="32" t="str">
        <f t="shared" si="245"/>
        <v/>
      </c>
      <c r="I723" s="32" t="str">
        <f t="shared" si="225"/>
        <v/>
      </c>
      <c r="J723" s="32" t="str">
        <f t="shared" si="226"/>
        <v/>
      </c>
      <c r="K723" s="32" t="str">
        <f t="shared" si="238"/>
        <v/>
      </c>
      <c r="L723" s="32" t="str">
        <f t="shared" si="239"/>
        <v/>
      </c>
      <c r="M723" s="32" t="str">
        <f t="shared" si="227"/>
        <v/>
      </c>
      <c r="N723" s="32" t="str">
        <f t="shared" si="228"/>
        <v/>
      </c>
      <c r="O723" s="35" t="s">
        <v>51</v>
      </c>
      <c r="P723" s="32"/>
      <c r="Q723" s="32"/>
      <c r="R723" s="100" t="str">
        <f t="shared" si="240"/>
        <v/>
      </c>
      <c r="S723" s="100" t="str">
        <f t="shared" si="241"/>
        <v/>
      </c>
      <c r="T723" s="100" t="str">
        <f t="shared" si="242"/>
        <v/>
      </c>
      <c r="U723" s="100" t="str">
        <f t="shared" si="243"/>
        <v/>
      </c>
      <c r="V723" s="100" t="str">
        <f t="shared" si="229"/>
        <v/>
      </c>
      <c r="W723" s="100" t="str">
        <f t="shared" si="244"/>
        <v/>
      </c>
      <c r="X723" s="100" t="str">
        <f t="shared" si="230"/>
        <v/>
      </c>
      <c r="Y723" s="100" t="str">
        <f t="shared" si="231"/>
        <v/>
      </c>
      <c r="Z723" s="100" t="str">
        <f>IF(LEN(P723)&gt;0, DATA_ANALYSIS!E$20*P723+DATA_ANALYSIS!R$20, "")</f>
        <v/>
      </c>
      <c r="AA723" s="100" t="str">
        <f t="shared" si="232"/>
        <v/>
      </c>
      <c r="AB723" s="100" t="str">
        <f t="shared" si="233"/>
        <v/>
      </c>
      <c r="AC723" s="106" t="str">
        <f t="shared" si="234"/>
        <v/>
      </c>
    </row>
    <row r="724" spans="2:29" x14ac:dyDescent="0.2">
      <c r="B724" s="26"/>
      <c r="C724" s="101">
        <f t="shared" si="235"/>
        <v>0</v>
      </c>
      <c r="D724" s="105"/>
      <c r="E724" s="35"/>
      <c r="F724" s="32" t="str">
        <f t="shared" si="236"/>
        <v>N</v>
      </c>
      <c r="G724" s="32" t="str">
        <f t="shared" si="237"/>
        <v>N</v>
      </c>
      <c r="H724" s="32" t="str">
        <f t="shared" si="245"/>
        <v/>
      </c>
      <c r="I724" s="32" t="str">
        <f t="shared" si="225"/>
        <v/>
      </c>
      <c r="J724" s="32" t="str">
        <f t="shared" si="226"/>
        <v/>
      </c>
      <c r="K724" s="32" t="str">
        <f t="shared" si="238"/>
        <v/>
      </c>
      <c r="L724" s="32" t="str">
        <f t="shared" si="239"/>
        <v/>
      </c>
      <c r="M724" s="32" t="str">
        <f t="shared" si="227"/>
        <v/>
      </c>
      <c r="N724" s="32" t="str">
        <f t="shared" si="228"/>
        <v/>
      </c>
      <c r="O724" s="35" t="s">
        <v>51</v>
      </c>
      <c r="P724" s="32"/>
      <c r="Q724" s="32"/>
      <c r="R724" s="100" t="str">
        <f t="shared" si="240"/>
        <v/>
      </c>
      <c r="S724" s="100" t="str">
        <f t="shared" si="241"/>
        <v/>
      </c>
      <c r="T724" s="100" t="str">
        <f t="shared" si="242"/>
        <v/>
      </c>
      <c r="U724" s="100" t="str">
        <f t="shared" si="243"/>
        <v/>
      </c>
      <c r="V724" s="100" t="str">
        <f t="shared" si="229"/>
        <v/>
      </c>
      <c r="W724" s="100" t="str">
        <f t="shared" si="244"/>
        <v/>
      </c>
      <c r="X724" s="100" t="str">
        <f t="shared" si="230"/>
        <v/>
      </c>
      <c r="Y724" s="100" t="str">
        <f t="shared" si="231"/>
        <v/>
      </c>
      <c r="Z724" s="100" t="str">
        <f>IF(LEN(P724)&gt;0, DATA_ANALYSIS!E$20*P724+DATA_ANALYSIS!R$20, "")</f>
        <v/>
      </c>
      <c r="AA724" s="100" t="str">
        <f t="shared" si="232"/>
        <v/>
      </c>
      <c r="AB724" s="100" t="str">
        <f t="shared" si="233"/>
        <v/>
      </c>
      <c r="AC724" s="106" t="str">
        <f t="shared" si="234"/>
        <v/>
      </c>
    </row>
    <row r="725" spans="2:29" x14ac:dyDescent="0.2">
      <c r="B725" s="26"/>
      <c r="C725" s="101">
        <f t="shared" si="235"/>
        <v>0</v>
      </c>
      <c r="D725" s="105"/>
      <c r="E725" s="35"/>
      <c r="F725" s="32" t="str">
        <f t="shared" si="236"/>
        <v>N</v>
      </c>
      <c r="G725" s="32" t="str">
        <f t="shared" si="237"/>
        <v>N</v>
      </c>
      <c r="H725" s="32" t="str">
        <f t="shared" si="245"/>
        <v/>
      </c>
      <c r="I725" s="32" t="str">
        <f t="shared" si="225"/>
        <v/>
      </c>
      <c r="J725" s="32" t="str">
        <f t="shared" si="226"/>
        <v/>
      </c>
      <c r="K725" s="32" t="str">
        <f t="shared" si="238"/>
        <v/>
      </c>
      <c r="L725" s="32" t="str">
        <f t="shared" si="239"/>
        <v/>
      </c>
      <c r="M725" s="32" t="str">
        <f t="shared" si="227"/>
        <v/>
      </c>
      <c r="N725" s="32" t="str">
        <f t="shared" si="228"/>
        <v/>
      </c>
      <c r="O725" s="35" t="s">
        <v>51</v>
      </c>
      <c r="P725" s="32"/>
      <c r="Q725" s="32"/>
      <c r="R725" s="100" t="str">
        <f t="shared" si="240"/>
        <v/>
      </c>
      <c r="S725" s="100" t="str">
        <f t="shared" si="241"/>
        <v/>
      </c>
      <c r="T725" s="100" t="str">
        <f t="shared" si="242"/>
        <v/>
      </c>
      <c r="U725" s="100" t="str">
        <f t="shared" si="243"/>
        <v/>
      </c>
      <c r="V725" s="100" t="str">
        <f t="shared" si="229"/>
        <v/>
      </c>
      <c r="W725" s="100" t="str">
        <f t="shared" si="244"/>
        <v/>
      </c>
      <c r="X725" s="100" t="str">
        <f t="shared" si="230"/>
        <v/>
      </c>
      <c r="Y725" s="100" t="str">
        <f t="shared" si="231"/>
        <v/>
      </c>
      <c r="Z725" s="100" t="str">
        <f>IF(LEN(P725)&gt;0, DATA_ANALYSIS!E$20*P725+DATA_ANALYSIS!R$20, "")</f>
        <v/>
      </c>
      <c r="AA725" s="100" t="str">
        <f t="shared" si="232"/>
        <v/>
      </c>
      <c r="AB725" s="100" t="str">
        <f t="shared" si="233"/>
        <v/>
      </c>
      <c r="AC725" s="106" t="str">
        <f t="shared" si="234"/>
        <v/>
      </c>
    </row>
    <row r="726" spans="2:29" x14ac:dyDescent="0.2">
      <c r="B726" s="26"/>
      <c r="C726" s="101">
        <f t="shared" si="235"/>
        <v>0</v>
      </c>
      <c r="D726" s="105"/>
      <c r="E726" s="35"/>
      <c r="F726" s="32" t="str">
        <f t="shared" si="236"/>
        <v>N</v>
      </c>
      <c r="G726" s="32" t="str">
        <f t="shared" si="237"/>
        <v>N</v>
      </c>
      <c r="H726" s="32" t="str">
        <f t="shared" si="245"/>
        <v/>
      </c>
      <c r="I726" s="32" t="str">
        <f t="shared" si="225"/>
        <v/>
      </c>
      <c r="J726" s="32" t="str">
        <f t="shared" si="226"/>
        <v/>
      </c>
      <c r="K726" s="32" t="str">
        <f t="shared" si="238"/>
        <v/>
      </c>
      <c r="L726" s="32" t="str">
        <f t="shared" si="239"/>
        <v/>
      </c>
      <c r="M726" s="32" t="str">
        <f t="shared" si="227"/>
        <v/>
      </c>
      <c r="N726" s="32" t="str">
        <f t="shared" si="228"/>
        <v/>
      </c>
      <c r="O726" s="35" t="s">
        <v>51</v>
      </c>
      <c r="P726" s="32"/>
      <c r="Q726" s="32"/>
      <c r="R726" s="100" t="str">
        <f t="shared" si="240"/>
        <v/>
      </c>
      <c r="S726" s="100" t="str">
        <f t="shared" si="241"/>
        <v/>
      </c>
      <c r="T726" s="100" t="str">
        <f t="shared" si="242"/>
        <v/>
      </c>
      <c r="U726" s="100" t="str">
        <f t="shared" si="243"/>
        <v/>
      </c>
      <c r="V726" s="100" t="str">
        <f t="shared" si="229"/>
        <v/>
      </c>
      <c r="W726" s="100" t="str">
        <f t="shared" si="244"/>
        <v/>
      </c>
      <c r="X726" s="100" t="str">
        <f t="shared" si="230"/>
        <v/>
      </c>
      <c r="Y726" s="100" t="str">
        <f t="shared" si="231"/>
        <v/>
      </c>
      <c r="Z726" s="100" t="str">
        <f>IF(LEN(P726)&gt;0, DATA_ANALYSIS!E$20*P726+DATA_ANALYSIS!R$20, "")</f>
        <v/>
      </c>
      <c r="AA726" s="100" t="str">
        <f t="shared" si="232"/>
        <v/>
      </c>
      <c r="AB726" s="100" t="str">
        <f t="shared" si="233"/>
        <v/>
      </c>
      <c r="AC726" s="106" t="str">
        <f t="shared" si="234"/>
        <v/>
      </c>
    </row>
    <row r="727" spans="2:29" x14ac:dyDescent="0.2">
      <c r="B727" s="26"/>
      <c r="C727" s="101">
        <f t="shared" si="235"/>
        <v>0</v>
      </c>
      <c r="D727" s="105"/>
      <c r="E727" s="35"/>
      <c r="F727" s="32" t="str">
        <f t="shared" si="236"/>
        <v>N</v>
      </c>
      <c r="G727" s="32" t="str">
        <f t="shared" si="237"/>
        <v>N</v>
      </c>
      <c r="H727" s="32" t="str">
        <f t="shared" si="245"/>
        <v/>
      </c>
      <c r="I727" s="32" t="str">
        <f t="shared" si="225"/>
        <v/>
      </c>
      <c r="J727" s="32" t="str">
        <f t="shared" si="226"/>
        <v/>
      </c>
      <c r="K727" s="32" t="str">
        <f t="shared" si="238"/>
        <v/>
      </c>
      <c r="L727" s="32" t="str">
        <f t="shared" si="239"/>
        <v/>
      </c>
      <c r="M727" s="32" t="str">
        <f t="shared" si="227"/>
        <v/>
      </c>
      <c r="N727" s="32" t="str">
        <f t="shared" si="228"/>
        <v/>
      </c>
      <c r="O727" s="35" t="s">
        <v>51</v>
      </c>
      <c r="P727" s="32"/>
      <c r="Q727" s="32"/>
      <c r="R727" s="100" t="str">
        <f t="shared" si="240"/>
        <v/>
      </c>
      <c r="S727" s="100" t="str">
        <f t="shared" si="241"/>
        <v/>
      </c>
      <c r="T727" s="100" t="str">
        <f t="shared" si="242"/>
        <v/>
      </c>
      <c r="U727" s="100" t="str">
        <f t="shared" si="243"/>
        <v/>
      </c>
      <c r="V727" s="100" t="str">
        <f t="shared" si="229"/>
        <v/>
      </c>
      <c r="W727" s="100" t="str">
        <f t="shared" si="244"/>
        <v/>
      </c>
      <c r="X727" s="100" t="str">
        <f t="shared" si="230"/>
        <v/>
      </c>
      <c r="Y727" s="100" t="str">
        <f t="shared" si="231"/>
        <v/>
      </c>
      <c r="Z727" s="100" t="str">
        <f>IF(LEN(P727)&gt;0, DATA_ANALYSIS!E$20*P727+DATA_ANALYSIS!R$20, "")</f>
        <v/>
      </c>
      <c r="AA727" s="100" t="str">
        <f t="shared" si="232"/>
        <v/>
      </c>
      <c r="AB727" s="100" t="str">
        <f t="shared" si="233"/>
        <v/>
      </c>
      <c r="AC727" s="106" t="str">
        <f t="shared" si="234"/>
        <v/>
      </c>
    </row>
    <row r="728" spans="2:29" x14ac:dyDescent="0.2">
      <c r="B728" s="26"/>
      <c r="C728" s="101">
        <f t="shared" si="235"/>
        <v>0</v>
      </c>
      <c r="D728" s="105"/>
      <c r="E728" s="35"/>
      <c r="F728" s="32" t="str">
        <f t="shared" si="236"/>
        <v>N</v>
      </c>
      <c r="G728" s="32" t="str">
        <f t="shared" si="237"/>
        <v>N</v>
      </c>
      <c r="H728" s="32" t="str">
        <f t="shared" si="245"/>
        <v/>
      </c>
      <c r="I728" s="32" t="str">
        <f t="shared" si="225"/>
        <v/>
      </c>
      <c r="J728" s="32" t="str">
        <f t="shared" si="226"/>
        <v/>
      </c>
      <c r="K728" s="32" t="str">
        <f t="shared" si="238"/>
        <v/>
      </c>
      <c r="L728" s="32" t="str">
        <f t="shared" si="239"/>
        <v/>
      </c>
      <c r="M728" s="32" t="str">
        <f t="shared" si="227"/>
        <v/>
      </c>
      <c r="N728" s="32" t="str">
        <f t="shared" si="228"/>
        <v/>
      </c>
      <c r="O728" s="35" t="s">
        <v>51</v>
      </c>
      <c r="P728" s="32"/>
      <c r="Q728" s="32"/>
      <c r="R728" s="100" t="str">
        <f t="shared" si="240"/>
        <v/>
      </c>
      <c r="S728" s="100" t="str">
        <f t="shared" si="241"/>
        <v/>
      </c>
      <c r="T728" s="100" t="str">
        <f t="shared" si="242"/>
        <v/>
      </c>
      <c r="U728" s="100" t="str">
        <f t="shared" si="243"/>
        <v/>
      </c>
      <c r="V728" s="100" t="str">
        <f t="shared" si="229"/>
        <v/>
      </c>
      <c r="W728" s="100" t="str">
        <f t="shared" si="244"/>
        <v/>
      </c>
      <c r="X728" s="100" t="str">
        <f t="shared" si="230"/>
        <v/>
      </c>
      <c r="Y728" s="100" t="str">
        <f t="shared" si="231"/>
        <v/>
      </c>
      <c r="Z728" s="100" t="str">
        <f>IF(LEN(P728)&gt;0, DATA_ANALYSIS!E$20*P728+DATA_ANALYSIS!R$20, "")</f>
        <v/>
      </c>
      <c r="AA728" s="100" t="str">
        <f t="shared" si="232"/>
        <v/>
      </c>
      <c r="AB728" s="100" t="str">
        <f t="shared" si="233"/>
        <v/>
      </c>
      <c r="AC728" s="106" t="str">
        <f t="shared" si="234"/>
        <v/>
      </c>
    </row>
    <row r="729" spans="2:29" x14ac:dyDescent="0.2">
      <c r="B729" s="26"/>
      <c r="C729" s="101">
        <f t="shared" si="235"/>
        <v>0</v>
      </c>
      <c r="D729" s="105"/>
      <c r="E729" s="35"/>
      <c r="F729" s="32" t="str">
        <f t="shared" si="236"/>
        <v>N</v>
      </c>
      <c r="G729" s="32" t="str">
        <f t="shared" si="237"/>
        <v>N</v>
      </c>
      <c r="H729" s="32" t="str">
        <f t="shared" si="245"/>
        <v/>
      </c>
      <c r="I729" s="32" t="str">
        <f t="shared" si="225"/>
        <v/>
      </c>
      <c r="J729" s="32" t="str">
        <f t="shared" si="226"/>
        <v/>
      </c>
      <c r="K729" s="32" t="str">
        <f t="shared" si="238"/>
        <v/>
      </c>
      <c r="L729" s="32" t="str">
        <f t="shared" si="239"/>
        <v/>
      </c>
      <c r="M729" s="32" t="str">
        <f t="shared" si="227"/>
        <v/>
      </c>
      <c r="N729" s="32" t="str">
        <f t="shared" si="228"/>
        <v/>
      </c>
      <c r="O729" s="35" t="s">
        <v>51</v>
      </c>
      <c r="P729" s="32"/>
      <c r="Q729" s="32"/>
      <c r="R729" s="100" t="str">
        <f t="shared" si="240"/>
        <v/>
      </c>
      <c r="S729" s="100" t="str">
        <f t="shared" si="241"/>
        <v/>
      </c>
      <c r="T729" s="100" t="str">
        <f t="shared" si="242"/>
        <v/>
      </c>
      <c r="U729" s="100" t="str">
        <f t="shared" si="243"/>
        <v/>
      </c>
      <c r="V729" s="100" t="str">
        <f t="shared" si="229"/>
        <v/>
      </c>
      <c r="W729" s="100" t="str">
        <f t="shared" si="244"/>
        <v/>
      </c>
      <c r="X729" s="100" t="str">
        <f t="shared" si="230"/>
        <v/>
      </c>
      <c r="Y729" s="100" t="str">
        <f t="shared" si="231"/>
        <v/>
      </c>
      <c r="Z729" s="100" t="str">
        <f>IF(LEN(P729)&gt;0, DATA_ANALYSIS!E$20*P729+DATA_ANALYSIS!R$20, "")</f>
        <v/>
      </c>
      <c r="AA729" s="100" t="str">
        <f t="shared" si="232"/>
        <v/>
      </c>
      <c r="AB729" s="100" t="str">
        <f t="shared" si="233"/>
        <v/>
      </c>
      <c r="AC729" s="106" t="str">
        <f t="shared" si="234"/>
        <v/>
      </c>
    </row>
    <row r="730" spans="2:29" x14ac:dyDescent="0.2">
      <c r="B730" s="26"/>
      <c r="C730" s="101">
        <f t="shared" si="235"/>
        <v>0</v>
      </c>
      <c r="D730" s="105"/>
      <c r="E730" s="35"/>
      <c r="F730" s="32" t="str">
        <f t="shared" si="236"/>
        <v>N</v>
      </c>
      <c r="G730" s="32" t="str">
        <f t="shared" si="237"/>
        <v>N</v>
      </c>
      <c r="H730" s="32" t="str">
        <f t="shared" si="245"/>
        <v/>
      </c>
      <c r="I730" s="32" t="str">
        <f t="shared" si="225"/>
        <v/>
      </c>
      <c r="J730" s="32" t="str">
        <f t="shared" si="226"/>
        <v/>
      </c>
      <c r="K730" s="32" t="str">
        <f t="shared" si="238"/>
        <v/>
      </c>
      <c r="L730" s="32" t="str">
        <f t="shared" si="239"/>
        <v/>
      </c>
      <c r="M730" s="32" t="str">
        <f t="shared" si="227"/>
        <v/>
      </c>
      <c r="N730" s="32" t="str">
        <f t="shared" si="228"/>
        <v/>
      </c>
      <c r="O730" s="35" t="s">
        <v>51</v>
      </c>
      <c r="P730" s="32"/>
      <c r="Q730" s="32"/>
      <c r="R730" s="100" t="str">
        <f t="shared" si="240"/>
        <v/>
      </c>
      <c r="S730" s="100" t="str">
        <f t="shared" si="241"/>
        <v/>
      </c>
      <c r="T730" s="100" t="str">
        <f t="shared" si="242"/>
        <v/>
      </c>
      <c r="U730" s="100" t="str">
        <f t="shared" si="243"/>
        <v/>
      </c>
      <c r="V730" s="100" t="str">
        <f t="shared" si="229"/>
        <v/>
      </c>
      <c r="W730" s="100" t="str">
        <f t="shared" si="244"/>
        <v/>
      </c>
      <c r="X730" s="100" t="str">
        <f t="shared" si="230"/>
        <v/>
      </c>
      <c r="Y730" s="100" t="str">
        <f t="shared" si="231"/>
        <v/>
      </c>
      <c r="Z730" s="100" t="str">
        <f>IF(LEN(P730)&gt;0, DATA_ANALYSIS!E$20*P730+DATA_ANALYSIS!R$20, "")</f>
        <v/>
      </c>
      <c r="AA730" s="100" t="str">
        <f t="shared" si="232"/>
        <v/>
      </c>
      <c r="AB730" s="100" t="str">
        <f t="shared" si="233"/>
        <v/>
      </c>
      <c r="AC730" s="106" t="str">
        <f t="shared" si="234"/>
        <v/>
      </c>
    </row>
    <row r="731" spans="2:29" x14ac:dyDescent="0.2">
      <c r="B731" s="26"/>
      <c r="C731" s="101">
        <f t="shared" si="235"/>
        <v>0</v>
      </c>
      <c r="D731" s="105"/>
      <c r="E731" s="35"/>
      <c r="F731" s="32" t="str">
        <f t="shared" si="236"/>
        <v>N</v>
      </c>
      <c r="G731" s="32" t="str">
        <f t="shared" si="237"/>
        <v>N</v>
      </c>
      <c r="H731" s="32" t="str">
        <f t="shared" si="245"/>
        <v/>
      </c>
      <c r="I731" s="32" t="str">
        <f t="shared" ref="I731:I794" si="246">IF(F731="Y", D731+H731, "")</f>
        <v/>
      </c>
      <c r="J731" s="32" t="str">
        <f t="shared" ref="J731:J794" si="247">IF(G731="Y", E731+H731, "")</f>
        <v/>
      </c>
      <c r="K731" s="32" t="str">
        <f t="shared" si="238"/>
        <v/>
      </c>
      <c r="L731" s="32" t="str">
        <f t="shared" si="239"/>
        <v/>
      </c>
      <c r="M731" s="32" t="str">
        <f t="shared" ref="M731:M794" si="248">IF(F731="Y", IF(OR(P731&lt;J$20, P731&gt;K$20),1,0), "")</f>
        <v/>
      </c>
      <c r="N731" s="32" t="str">
        <f t="shared" ref="N731:N794" si="249">IF(G731="Y", IF(OR(Q731&lt;L$20, Q731&gt;M$20), 1, 0 ), "")</f>
        <v/>
      </c>
      <c r="O731" s="35" t="s">
        <v>51</v>
      </c>
      <c r="P731" s="32"/>
      <c r="Q731" s="32"/>
      <c r="R731" s="100" t="str">
        <f t="shared" si="240"/>
        <v/>
      </c>
      <c r="S731" s="100" t="str">
        <f t="shared" si="241"/>
        <v/>
      </c>
      <c r="T731" s="100" t="str">
        <f t="shared" si="242"/>
        <v/>
      </c>
      <c r="U731" s="100" t="str">
        <f t="shared" si="243"/>
        <v/>
      </c>
      <c r="V731" s="100" t="str">
        <f t="shared" ref="V731:V794" si="250">IFERROR(IF(F731="Y", (P731-P$25), ""), "")</f>
        <v/>
      </c>
      <c r="W731" s="100" t="str">
        <f t="shared" si="244"/>
        <v/>
      </c>
      <c r="X731" s="100" t="str">
        <f t="shared" ref="X731:X794" si="251">IFERROR(R731*S731,"")</f>
        <v/>
      </c>
      <c r="Y731" s="100" t="str">
        <f t="shared" ref="Y731:Y794" si="252">IFERROR(R731*R731, "")</f>
        <v/>
      </c>
      <c r="Z731" s="100" t="str">
        <f>IF(LEN(P731)&gt;0, DATA_ANALYSIS!E$20*P731+DATA_ANALYSIS!R$20, "")</f>
        <v/>
      </c>
      <c r="AA731" s="100" t="str">
        <f t="shared" ref="AA731:AA794" si="253">IFERROR(Z731-Q731, "")</f>
        <v/>
      </c>
      <c r="AB731" s="100" t="str">
        <f t="shared" ref="AB731:AB794" si="254">IFERROR(AA731*AA731, "")</f>
        <v/>
      </c>
      <c r="AC731" s="106" t="str">
        <f t="shared" ref="AC731:AC794" si="255">IFERROR(S731*S731,"")</f>
        <v/>
      </c>
    </row>
    <row r="732" spans="2:29" x14ac:dyDescent="0.2">
      <c r="B732" s="26"/>
      <c r="C732" s="101">
        <f t="shared" ref="C732:C795" si="256">IF(F732="Y",1,0)</f>
        <v>0</v>
      </c>
      <c r="D732" s="105"/>
      <c r="E732" s="35"/>
      <c r="F732" s="32" t="str">
        <f t="shared" ref="F732:F795" si="257">IF(LEN(D732)&gt;0, "Y", "N")</f>
        <v>N</v>
      </c>
      <c r="G732" s="32" t="str">
        <f t="shared" ref="G732:G795" si="258">IF(LEN(E732)&gt;0, "Y", "N")</f>
        <v>N</v>
      </c>
      <c r="H732" s="32" t="str">
        <f t="shared" si="245"/>
        <v/>
      </c>
      <c r="I732" s="32" t="str">
        <f t="shared" si="246"/>
        <v/>
      </c>
      <c r="J732" s="32" t="str">
        <f t="shared" si="247"/>
        <v/>
      </c>
      <c r="K732" s="32" t="str">
        <f t="shared" ref="K732:K795" si="259">IFERROR(RANK(I732, I$27:I$1034, 1), "")</f>
        <v/>
      </c>
      <c r="L732" s="32" t="str">
        <f t="shared" ref="L732:L795" si="260">IFERROR(RANK(J732, J$27:J$1034, 1), "")</f>
        <v/>
      </c>
      <c r="M732" s="32" t="str">
        <f t="shared" si="248"/>
        <v/>
      </c>
      <c r="N732" s="32" t="str">
        <f t="shared" si="249"/>
        <v/>
      </c>
      <c r="O732" s="35" t="s">
        <v>51</v>
      </c>
      <c r="P732" s="32"/>
      <c r="Q732" s="32"/>
      <c r="R732" s="100" t="str">
        <f t="shared" ref="R732:R795" si="261">IF(F732="Y", P732-P$23, "")</f>
        <v/>
      </c>
      <c r="S732" s="100" t="str">
        <f t="shared" ref="S732:S795" si="262">IF(G732="y", Q732-Q$23, "")</f>
        <v/>
      </c>
      <c r="T732" s="100" t="str">
        <f t="shared" ref="T732:T795" si="263">IFERROR(ABS(R732), "")</f>
        <v/>
      </c>
      <c r="U732" s="100" t="str">
        <f t="shared" ref="U732:U795" si="264">IFERROR(ABS(S732), "")</f>
        <v/>
      </c>
      <c r="V732" s="100" t="str">
        <f t="shared" si="250"/>
        <v/>
      </c>
      <c r="W732" s="100" t="str">
        <f t="shared" ref="W732:W795" si="265">IFERROR(IF(G732="Y", Q732-Q$25, ""), "")</f>
        <v/>
      </c>
      <c r="X732" s="100" t="str">
        <f t="shared" si="251"/>
        <v/>
      </c>
      <c r="Y732" s="100" t="str">
        <f t="shared" si="252"/>
        <v/>
      </c>
      <c r="Z732" s="100" t="str">
        <f>IF(LEN(P732)&gt;0, DATA_ANALYSIS!E$20*P732+DATA_ANALYSIS!R$20, "")</f>
        <v/>
      </c>
      <c r="AA732" s="100" t="str">
        <f t="shared" si="253"/>
        <v/>
      </c>
      <c r="AB732" s="100" t="str">
        <f t="shared" si="254"/>
        <v/>
      </c>
      <c r="AC732" s="106" t="str">
        <f t="shared" si="255"/>
        <v/>
      </c>
    </row>
    <row r="733" spans="2:29" x14ac:dyDescent="0.2">
      <c r="B733" s="26"/>
      <c r="C733" s="101">
        <f t="shared" si="256"/>
        <v>0</v>
      </c>
      <c r="D733" s="105"/>
      <c r="E733" s="35"/>
      <c r="F733" s="32" t="str">
        <f t="shared" si="257"/>
        <v>N</v>
      </c>
      <c r="G733" s="32" t="str">
        <f t="shared" si="258"/>
        <v>N</v>
      </c>
      <c r="H733" s="32" t="str">
        <f t="shared" ref="H733:H796" si="266">IF(G733="Y", 0.0000000001+H732, "")</f>
        <v/>
      </c>
      <c r="I733" s="32" t="str">
        <f t="shared" si="246"/>
        <v/>
      </c>
      <c r="J733" s="32" t="str">
        <f t="shared" si="247"/>
        <v/>
      </c>
      <c r="K733" s="32" t="str">
        <f t="shared" si="259"/>
        <v/>
      </c>
      <c r="L733" s="32" t="str">
        <f t="shared" si="260"/>
        <v/>
      </c>
      <c r="M733" s="32" t="str">
        <f t="shared" si="248"/>
        <v/>
      </c>
      <c r="N733" s="32" t="str">
        <f t="shared" si="249"/>
        <v/>
      </c>
      <c r="O733" s="35" t="s">
        <v>51</v>
      </c>
      <c r="P733" s="32"/>
      <c r="Q733" s="32"/>
      <c r="R733" s="100" t="str">
        <f t="shared" si="261"/>
        <v/>
      </c>
      <c r="S733" s="100" t="str">
        <f t="shared" si="262"/>
        <v/>
      </c>
      <c r="T733" s="100" t="str">
        <f t="shared" si="263"/>
        <v/>
      </c>
      <c r="U733" s="100" t="str">
        <f t="shared" si="264"/>
        <v/>
      </c>
      <c r="V733" s="100" t="str">
        <f t="shared" si="250"/>
        <v/>
      </c>
      <c r="W733" s="100" t="str">
        <f t="shared" si="265"/>
        <v/>
      </c>
      <c r="X733" s="100" t="str">
        <f t="shared" si="251"/>
        <v/>
      </c>
      <c r="Y733" s="100" t="str">
        <f t="shared" si="252"/>
        <v/>
      </c>
      <c r="Z733" s="100" t="str">
        <f>IF(LEN(P733)&gt;0, DATA_ANALYSIS!E$20*P733+DATA_ANALYSIS!R$20, "")</f>
        <v/>
      </c>
      <c r="AA733" s="100" t="str">
        <f t="shared" si="253"/>
        <v/>
      </c>
      <c r="AB733" s="100" t="str">
        <f t="shared" si="254"/>
        <v/>
      </c>
      <c r="AC733" s="106" t="str">
        <f t="shared" si="255"/>
        <v/>
      </c>
    </row>
    <row r="734" spans="2:29" x14ac:dyDescent="0.2">
      <c r="B734" s="26"/>
      <c r="C734" s="101">
        <f t="shared" si="256"/>
        <v>0</v>
      </c>
      <c r="D734" s="105"/>
      <c r="E734" s="35"/>
      <c r="F734" s="32" t="str">
        <f t="shared" si="257"/>
        <v>N</v>
      </c>
      <c r="G734" s="32" t="str">
        <f t="shared" si="258"/>
        <v>N</v>
      </c>
      <c r="H734" s="32" t="str">
        <f t="shared" si="266"/>
        <v/>
      </c>
      <c r="I734" s="32" t="str">
        <f t="shared" si="246"/>
        <v/>
      </c>
      <c r="J734" s="32" t="str">
        <f t="shared" si="247"/>
        <v/>
      </c>
      <c r="K734" s="32" t="str">
        <f t="shared" si="259"/>
        <v/>
      </c>
      <c r="L734" s="32" t="str">
        <f t="shared" si="260"/>
        <v/>
      </c>
      <c r="M734" s="32" t="str">
        <f t="shared" si="248"/>
        <v/>
      </c>
      <c r="N734" s="32" t="str">
        <f t="shared" si="249"/>
        <v/>
      </c>
      <c r="O734" s="35" t="s">
        <v>51</v>
      </c>
      <c r="P734" s="32"/>
      <c r="Q734" s="32"/>
      <c r="R734" s="100" t="str">
        <f t="shared" si="261"/>
        <v/>
      </c>
      <c r="S734" s="100" t="str">
        <f t="shared" si="262"/>
        <v/>
      </c>
      <c r="T734" s="100" t="str">
        <f t="shared" si="263"/>
        <v/>
      </c>
      <c r="U734" s="100" t="str">
        <f t="shared" si="264"/>
        <v/>
      </c>
      <c r="V734" s="100" t="str">
        <f t="shared" si="250"/>
        <v/>
      </c>
      <c r="W734" s="100" t="str">
        <f t="shared" si="265"/>
        <v/>
      </c>
      <c r="X734" s="100" t="str">
        <f t="shared" si="251"/>
        <v/>
      </c>
      <c r="Y734" s="100" t="str">
        <f t="shared" si="252"/>
        <v/>
      </c>
      <c r="Z734" s="100" t="str">
        <f>IF(LEN(P734)&gt;0, DATA_ANALYSIS!E$20*P734+DATA_ANALYSIS!R$20, "")</f>
        <v/>
      </c>
      <c r="AA734" s="100" t="str">
        <f t="shared" si="253"/>
        <v/>
      </c>
      <c r="AB734" s="100" t="str">
        <f t="shared" si="254"/>
        <v/>
      </c>
      <c r="AC734" s="106" t="str">
        <f t="shared" si="255"/>
        <v/>
      </c>
    </row>
    <row r="735" spans="2:29" x14ac:dyDescent="0.2">
      <c r="B735" s="26"/>
      <c r="C735" s="101">
        <f t="shared" si="256"/>
        <v>0</v>
      </c>
      <c r="D735" s="105"/>
      <c r="E735" s="35"/>
      <c r="F735" s="32" t="str">
        <f t="shared" si="257"/>
        <v>N</v>
      </c>
      <c r="G735" s="32" t="str">
        <f t="shared" si="258"/>
        <v>N</v>
      </c>
      <c r="H735" s="32" t="str">
        <f t="shared" si="266"/>
        <v/>
      </c>
      <c r="I735" s="32" t="str">
        <f t="shared" si="246"/>
        <v/>
      </c>
      <c r="J735" s="32" t="str">
        <f t="shared" si="247"/>
        <v/>
      </c>
      <c r="K735" s="32" t="str">
        <f t="shared" si="259"/>
        <v/>
      </c>
      <c r="L735" s="32" t="str">
        <f t="shared" si="260"/>
        <v/>
      </c>
      <c r="M735" s="32" t="str">
        <f t="shared" si="248"/>
        <v/>
      </c>
      <c r="N735" s="32" t="str">
        <f t="shared" si="249"/>
        <v/>
      </c>
      <c r="O735" s="35" t="s">
        <v>51</v>
      </c>
      <c r="P735" s="32"/>
      <c r="Q735" s="32"/>
      <c r="R735" s="100" t="str">
        <f t="shared" si="261"/>
        <v/>
      </c>
      <c r="S735" s="100" t="str">
        <f t="shared" si="262"/>
        <v/>
      </c>
      <c r="T735" s="100" t="str">
        <f t="shared" si="263"/>
        <v/>
      </c>
      <c r="U735" s="100" t="str">
        <f t="shared" si="264"/>
        <v/>
      </c>
      <c r="V735" s="100" t="str">
        <f t="shared" si="250"/>
        <v/>
      </c>
      <c r="W735" s="100" t="str">
        <f t="shared" si="265"/>
        <v/>
      </c>
      <c r="X735" s="100" t="str">
        <f t="shared" si="251"/>
        <v/>
      </c>
      <c r="Y735" s="100" t="str">
        <f t="shared" si="252"/>
        <v/>
      </c>
      <c r="Z735" s="100" t="str">
        <f>IF(LEN(P735)&gt;0, DATA_ANALYSIS!E$20*P735+DATA_ANALYSIS!R$20, "")</f>
        <v/>
      </c>
      <c r="AA735" s="100" t="str">
        <f t="shared" si="253"/>
        <v/>
      </c>
      <c r="AB735" s="100" t="str">
        <f t="shared" si="254"/>
        <v/>
      </c>
      <c r="AC735" s="106" t="str">
        <f t="shared" si="255"/>
        <v/>
      </c>
    </row>
    <row r="736" spans="2:29" x14ac:dyDescent="0.2">
      <c r="B736" s="26"/>
      <c r="C736" s="101">
        <f t="shared" si="256"/>
        <v>0</v>
      </c>
      <c r="D736" s="105"/>
      <c r="E736" s="35"/>
      <c r="F736" s="32" t="str">
        <f t="shared" si="257"/>
        <v>N</v>
      </c>
      <c r="G736" s="32" t="str">
        <f t="shared" si="258"/>
        <v>N</v>
      </c>
      <c r="H736" s="32" t="str">
        <f t="shared" si="266"/>
        <v/>
      </c>
      <c r="I736" s="32" t="str">
        <f t="shared" si="246"/>
        <v/>
      </c>
      <c r="J736" s="32" t="str">
        <f t="shared" si="247"/>
        <v/>
      </c>
      <c r="K736" s="32" t="str">
        <f t="shared" si="259"/>
        <v/>
      </c>
      <c r="L736" s="32" t="str">
        <f t="shared" si="260"/>
        <v/>
      </c>
      <c r="M736" s="32" t="str">
        <f t="shared" si="248"/>
        <v/>
      </c>
      <c r="N736" s="32" t="str">
        <f t="shared" si="249"/>
        <v/>
      </c>
      <c r="O736" s="35" t="s">
        <v>51</v>
      </c>
      <c r="P736" s="32"/>
      <c r="Q736" s="32"/>
      <c r="R736" s="100" t="str">
        <f t="shared" si="261"/>
        <v/>
      </c>
      <c r="S736" s="100" t="str">
        <f t="shared" si="262"/>
        <v/>
      </c>
      <c r="T736" s="100" t="str">
        <f t="shared" si="263"/>
        <v/>
      </c>
      <c r="U736" s="100" t="str">
        <f t="shared" si="264"/>
        <v/>
      </c>
      <c r="V736" s="100" t="str">
        <f t="shared" si="250"/>
        <v/>
      </c>
      <c r="W736" s="100" t="str">
        <f t="shared" si="265"/>
        <v/>
      </c>
      <c r="X736" s="100" t="str">
        <f t="shared" si="251"/>
        <v/>
      </c>
      <c r="Y736" s="100" t="str">
        <f t="shared" si="252"/>
        <v/>
      </c>
      <c r="Z736" s="100" t="str">
        <f>IF(LEN(P736)&gt;0, DATA_ANALYSIS!E$20*P736+DATA_ANALYSIS!R$20, "")</f>
        <v/>
      </c>
      <c r="AA736" s="100" t="str">
        <f t="shared" si="253"/>
        <v/>
      </c>
      <c r="AB736" s="100" t="str">
        <f t="shared" si="254"/>
        <v/>
      </c>
      <c r="AC736" s="106" t="str">
        <f t="shared" si="255"/>
        <v/>
      </c>
    </row>
    <row r="737" spans="2:29" x14ac:dyDescent="0.2">
      <c r="B737" s="26"/>
      <c r="C737" s="101">
        <f t="shared" si="256"/>
        <v>0</v>
      </c>
      <c r="D737" s="105"/>
      <c r="E737" s="35"/>
      <c r="F737" s="32" t="str">
        <f t="shared" si="257"/>
        <v>N</v>
      </c>
      <c r="G737" s="32" t="str">
        <f t="shared" si="258"/>
        <v>N</v>
      </c>
      <c r="H737" s="32" t="str">
        <f t="shared" si="266"/>
        <v/>
      </c>
      <c r="I737" s="32" t="str">
        <f t="shared" si="246"/>
        <v/>
      </c>
      <c r="J737" s="32" t="str">
        <f t="shared" si="247"/>
        <v/>
      </c>
      <c r="K737" s="32" t="str">
        <f t="shared" si="259"/>
        <v/>
      </c>
      <c r="L737" s="32" t="str">
        <f t="shared" si="260"/>
        <v/>
      </c>
      <c r="M737" s="32" t="str">
        <f t="shared" si="248"/>
        <v/>
      </c>
      <c r="N737" s="32" t="str">
        <f t="shared" si="249"/>
        <v/>
      </c>
      <c r="O737" s="35" t="s">
        <v>51</v>
      </c>
      <c r="P737" s="32"/>
      <c r="Q737" s="32"/>
      <c r="R737" s="100" t="str">
        <f t="shared" si="261"/>
        <v/>
      </c>
      <c r="S737" s="100" t="str">
        <f t="shared" si="262"/>
        <v/>
      </c>
      <c r="T737" s="100" t="str">
        <f t="shared" si="263"/>
        <v/>
      </c>
      <c r="U737" s="100" t="str">
        <f t="shared" si="264"/>
        <v/>
      </c>
      <c r="V737" s="100" t="str">
        <f t="shared" si="250"/>
        <v/>
      </c>
      <c r="W737" s="100" t="str">
        <f t="shared" si="265"/>
        <v/>
      </c>
      <c r="X737" s="100" t="str">
        <f t="shared" si="251"/>
        <v/>
      </c>
      <c r="Y737" s="100" t="str">
        <f t="shared" si="252"/>
        <v/>
      </c>
      <c r="Z737" s="100" t="str">
        <f>IF(LEN(P737)&gt;0, DATA_ANALYSIS!E$20*P737+DATA_ANALYSIS!R$20, "")</f>
        <v/>
      </c>
      <c r="AA737" s="100" t="str">
        <f t="shared" si="253"/>
        <v/>
      </c>
      <c r="AB737" s="100" t="str">
        <f t="shared" si="254"/>
        <v/>
      </c>
      <c r="AC737" s="106" t="str">
        <f t="shared" si="255"/>
        <v/>
      </c>
    </row>
    <row r="738" spans="2:29" x14ac:dyDescent="0.2">
      <c r="B738" s="26"/>
      <c r="C738" s="101">
        <f t="shared" si="256"/>
        <v>0</v>
      </c>
      <c r="D738" s="105"/>
      <c r="E738" s="35"/>
      <c r="F738" s="32" t="str">
        <f t="shared" si="257"/>
        <v>N</v>
      </c>
      <c r="G738" s="32" t="str">
        <f t="shared" si="258"/>
        <v>N</v>
      </c>
      <c r="H738" s="32" t="str">
        <f t="shared" si="266"/>
        <v/>
      </c>
      <c r="I738" s="32" t="str">
        <f t="shared" si="246"/>
        <v/>
      </c>
      <c r="J738" s="32" t="str">
        <f t="shared" si="247"/>
        <v/>
      </c>
      <c r="K738" s="32" t="str">
        <f t="shared" si="259"/>
        <v/>
      </c>
      <c r="L738" s="32" t="str">
        <f t="shared" si="260"/>
        <v/>
      </c>
      <c r="M738" s="32" t="str">
        <f t="shared" si="248"/>
        <v/>
      </c>
      <c r="N738" s="32" t="str">
        <f t="shared" si="249"/>
        <v/>
      </c>
      <c r="O738" s="35" t="s">
        <v>51</v>
      </c>
      <c r="P738" s="32"/>
      <c r="Q738" s="32"/>
      <c r="R738" s="100" t="str">
        <f t="shared" si="261"/>
        <v/>
      </c>
      <c r="S738" s="100" t="str">
        <f t="shared" si="262"/>
        <v/>
      </c>
      <c r="T738" s="100" t="str">
        <f t="shared" si="263"/>
        <v/>
      </c>
      <c r="U738" s="100" t="str">
        <f t="shared" si="264"/>
        <v/>
      </c>
      <c r="V738" s="100" t="str">
        <f t="shared" si="250"/>
        <v/>
      </c>
      <c r="W738" s="100" t="str">
        <f t="shared" si="265"/>
        <v/>
      </c>
      <c r="X738" s="100" t="str">
        <f t="shared" si="251"/>
        <v/>
      </c>
      <c r="Y738" s="100" t="str">
        <f t="shared" si="252"/>
        <v/>
      </c>
      <c r="Z738" s="100" t="str">
        <f>IF(LEN(P738)&gt;0, DATA_ANALYSIS!E$20*P738+DATA_ANALYSIS!R$20, "")</f>
        <v/>
      </c>
      <c r="AA738" s="100" t="str">
        <f t="shared" si="253"/>
        <v/>
      </c>
      <c r="AB738" s="100" t="str">
        <f t="shared" si="254"/>
        <v/>
      </c>
      <c r="AC738" s="106" t="str">
        <f t="shared" si="255"/>
        <v/>
      </c>
    </row>
    <row r="739" spans="2:29" x14ac:dyDescent="0.2">
      <c r="B739" s="26"/>
      <c r="C739" s="101">
        <f t="shared" si="256"/>
        <v>0</v>
      </c>
      <c r="D739" s="105"/>
      <c r="E739" s="35"/>
      <c r="F739" s="32" t="str">
        <f t="shared" si="257"/>
        <v>N</v>
      </c>
      <c r="G739" s="32" t="str">
        <f t="shared" si="258"/>
        <v>N</v>
      </c>
      <c r="H739" s="32" t="str">
        <f t="shared" si="266"/>
        <v/>
      </c>
      <c r="I739" s="32" t="str">
        <f t="shared" si="246"/>
        <v/>
      </c>
      <c r="J739" s="32" t="str">
        <f t="shared" si="247"/>
        <v/>
      </c>
      <c r="K739" s="32" t="str">
        <f t="shared" si="259"/>
        <v/>
      </c>
      <c r="L739" s="32" t="str">
        <f t="shared" si="260"/>
        <v/>
      </c>
      <c r="M739" s="32" t="str">
        <f t="shared" si="248"/>
        <v/>
      </c>
      <c r="N739" s="32" t="str">
        <f t="shared" si="249"/>
        <v/>
      </c>
      <c r="O739" s="35" t="s">
        <v>51</v>
      </c>
      <c r="P739" s="32"/>
      <c r="Q739" s="32"/>
      <c r="R739" s="100" t="str">
        <f t="shared" si="261"/>
        <v/>
      </c>
      <c r="S739" s="100" t="str">
        <f t="shared" si="262"/>
        <v/>
      </c>
      <c r="T739" s="100" t="str">
        <f t="shared" si="263"/>
        <v/>
      </c>
      <c r="U739" s="100" t="str">
        <f t="shared" si="264"/>
        <v/>
      </c>
      <c r="V739" s="100" t="str">
        <f t="shared" si="250"/>
        <v/>
      </c>
      <c r="W739" s="100" t="str">
        <f t="shared" si="265"/>
        <v/>
      </c>
      <c r="X739" s="100" t="str">
        <f t="shared" si="251"/>
        <v/>
      </c>
      <c r="Y739" s="100" t="str">
        <f t="shared" si="252"/>
        <v/>
      </c>
      <c r="Z739" s="100" t="str">
        <f>IF(LEN(P739)&gt;0, DATA_ANALYSIS!E$20*P739+DATA_ANALYSIS!R$20, "")</f>
        <v/>
      </c>
      <c r="AA739" s="100" t="str">
        <f t="shared" si="253"/>
        <v/>
      </c>
      <c r="AB739" s="100" t="str">
        <f t="shared" si="254"/>
        <v/>
      </c>
      <c r="AC739" s="106" t="str">
        <f t="shared" si="255"/>
        <v/>
      </c>
    </row>
    <row r="740" spans="2:29" x14ac:dyDescent="0.2">
      <c r="B740" s="26"/>
      <c r="C740" s="101">
        <f t="shared" si="256"/>
        <v>0</v>
      </c>
      <c r="D740" s="105"/>
      <c r="E740" s="35"/>
      <c r="F740" s="32" t="str">
        <f t="shared" si="257"/>
        <v>N</v>
      </c>
      <c r="G740" s="32" t="str">
        <f t="shared" si="258"/>
        <v>N</v>
      </c>
      <c r="H740" s="32" t="str">
        <f t="shared" si="266"/>
        <v/>
      </c>
      <c r="I740" s="32" t="str">
        <f t="shared" si="246"/>
        <v/>
      </c>
      <c r="J740" s="32" t="str">
        <f t="shared" si="247"/>
        <v/>
      </c>
      <c r="K740" s="32" t="str">
        <f t="shared" si="259"/>
        <v/>
      </c>
      <c r="L740" s="32" t="str">
        <f t="shared" si="260"/>
        <v/>
      </c>
      <c r="M740" s="32" t="str">
        <f t="shared" si="248"/>
        <v/>
      </c>
      <c r="N740" s="32" t="str">
        <f t="shared" si="249"/>
        <v/>
      </c>
      <c r="O740" s="35" t="s">
        <v>51</v>
      </c>
      <c r="P740" s="32"/>
      <c r="Q740" s="32"/>
      <c r="R740" s="100" t="str">
        <f t="shared" si="261"/>
        <v/>
      </c>
      <c r="S740" s="100" t="str">
        <f t="shared" si="262"/>
        <v/>
      </c>
      <c r="T740" s="100" t="str">
        <f t="shared" si="263"/>
        <v/>
      </c>
      <c r="U740" s="100" t="str">
        <f t="shared" si="264"/>
        <v/>
      </c>
      <c r="V740" s="100" t="str">
        <f t="shared" si="250"/>
        <v/>
      </c>
      <c r="W740" s="100" t="str">
        <f t="shared" si="265"/>
        <v/>
      </c>
      <c r="X740" s="100" t="str">
        <f t="shared" si="251"/>
        <v/>
      </c>
      <c r="Y740" s="100" t="str">
        <f t="shared" si="252"/>
        <v/>
      </c>
      <c r="Z740" s="100" t="str">
        <f>IF(LEN(P740)&gt;0, DATA_ANALYSIS!E$20*P740+DATA_ANALYSIS!R$20, "")</f>
        <v/>
      </c>
      <c r="AA740" s="100" t="str">
        <f t="shared" si="253"/>
        <v/>
      </c>
      <c r="AB740" s="100" t="str">
        <f t="shared" si="254"/>
        <v/>
      </c>
      <c r="AC740" s="106" t="str">
        <f t="shared" si="255"/>
        <v/>
      </c>
    </row>
    <row r="741" spans="2:29" x14ac:dyDescent="0.2">
      <c r="B741" s="26"/>
      <c r="C741" s="101">
        <f t="shared" si="256"/>
        <v>0</v>
      </c>
      <c r="D741" s="105"/>
      <c r="E741" s="35"/>
      <c r="F741" s="32" t="str">
        <f t="shared" si="257"/>
        <v>N</v>
      </c>
      <c r="G741" s="32" t="str">
        <f t="shared" si="258"/>
        <v>N</v>
      </c>
      <c r="H741" s="32" t="str">
        <f t="shared" si="266"/>
        <v/>
      </c>
      <c r="I741" s="32" t="str">
        <f t="shared" si="246"/>
        <v/>
      </c>
      <c r="J741" s="32" t="str">
        <f t="shared" si="247"/>
        <v/>
      </c>
      <c r="K741" s="32" t="str">
        <f t="shared" si="259"/>
        <v/>
      </c>
      <c r="L741" s="32" t="str">
        <f t="shared" si="260"/>
        <v/>
      </c>
      <c r="M741" s="32" t="str">
        <f t="shared" si="248"/>
        <v/>
      </c>
      <c r="N741" s="32" t="str">
        <f t="shared" si="249"/>
        <v/>
      </c>
      <c r="O741" s="35" t="s">
        <v>51</v>
      </c>
      <c r="P741" s="32"/>
      <c r="Q741" s="32"/>
      <c r="R741" s="100" t="str">
        <f t="shared" si="261"/>
        <v/>
      </c>
      <c r="S741" s="100" t="str">
        <f t="shared" si="262"/>
        <v/>
      </c>
      <c r="T741" s="100" t="str">
        <f t="shared" si="263"/>
        <v/>
      </c>
      <c r="U741" s="100" t="str">
        <f t="shared" si="264"/>
        <v/>
      </c>
      <c r="V741" s="100" t="str">
        <f t="shared" si="250"/>
        <v/>
      </c>
      <c r="W741" s="100" t="str">
        <f t="shared" si="265"/>
        <v/>
      </c>
      <c r="X741" s="100" t="str">
        <f t="shared" si="251"/>
        <v/>
      </c>
      <c r="Y741" s="100" t="str">
        <f t="shared" si="252"/>
        <v/>
      </c>
      <c r="Z741" s="100" t="str">
        <f>IF(LEN(P741)&gt;0, DATA_ANALYSIS!E$20*P741+DATA_ANALYSIS!R$20, "")</f>
        <v/>
      </c>
      <c r="AA741" s="100" t="str">
        <f t="shared" si="253"/>
        <v/>
      </c>
      <c r="AB741" s="100" t="str">
        <f t="shared" si="254"/>
        <v/>
      </c>
      <c r="AC741" s="106" t="str">
        <f t="shared" si="255"/>
        <v/>
      </c>
    </row>
    <row r="742" spans="2:29" x14ac:dyDescent="0.2">
      <c r="B742" s="26"/>
      <c r="C742" s="101">
        <f t="shared" si="256"/>
        <v>0</v>
      </c>
      <c r="D742" s="105"/>
      <c r="E742" s="35"/>
      <c r="F742" s="32" t="str">
        <f t="shared" si="257"/>
        <v>N</v>
      </c>
      <c r="G742" s="32" t="str">
        <f t="shared" si="258"/>
        <v>N</v>
      </c>
      <c r="H742" s="32" t="str">
        <f t="shared" si="266"/>
        <v/>
      </c>
      <c r="I742" s="32" t="str">
        <f t="shared" si="246"/>
        <v/>
      </c>
      <c r="J742" s="32" t="str">
        <f t="shared" si="247"/>
        <v/>
      </c>
      <c r="K742" s="32" t="str">
        <f t="shared" si="259"/>
        <v/>
      </c>
      <c r="L742" s="32" t="str">
        <f t="shared" si="260"/>
        <v/>
      </c>
      <c r="M742" s="32" t="str">
        <f t="shared" si="248"/>
        <v/>
      </c>
      <c r="N742" s="32" t="str">
        <f t="shared" si="249"/>
        <v/>
      </c>
      <c r="O742" s="35" t="s">
        <v>51</v>
      </c>
      <c r="P742" s="32"/>
      <c r="Q742" s="32"/>
      <c r="R742" s="100" t="str">
        <f t="shared" si="261"/>
        <v/>
      </c>
      <c r="S742" s="100" t="str">
        <f t="shared" si="262"/>
        <v/>
      </c>
      <c r="T742" s="100" t="str">
        <f t="shared" si="263"/>
        <v/>
      </c>
      <c r="U742" s="100" t="str">
        <f t="shared" si="264"/>
        <v/>
      </c>
      <c r="V742" s="100" t="str">
        <f t="shared" si="250"/>
        <v/>
      </c>
      <c r="W742" s="100" t="str">
        <f t="shared" si="265"/>
        <v/>
      </c>
      <c r="X742" s="100" t="str">
        <f t="shared" si="251"/>
        <v/>
      </c>
      <c r="Y742" s="100" t="str">
        <f t="shared" si="252"/>
        <v/>
      </c>
      <c r="Z742" s="100" t="str">
        <f>IF(LEN(P742)&gt;0, DATA_ANALYSIS!E$20*P742+DATA_ANALYSIS!R$20, "")</f>
        <v/>
      </c>
      <c r="AA742" s="100" t="str">
        <f t="shared" si="253"/>
        <v/>
      </c>
      <c r="AB742" s="100" t="str">
        <f t="shared" si="254"/>
        <v/>
      </c>
      <c r="AC742" s="106" t="str">
        <f t="shared" si="255"/>
        <v/>
      </c>
    </row>
    <row r="743" spans="2:29" x14ac:dyDescent="0.2">
      <c r="B743" s="26"/>
      <c r="C743" s="101">
        <f t="shared" si="256"/>
        <v>0</v>
      </c>
      <c r="D743" s="105"/>
      <c r="E743" s="35"/>
      <c r="F743" s="32" t="str">
        <f t="shared" si="257"/>
        <v>N</v>
      </c>
      <c r="G743" s="32" t="str">
        <f t="shared" si="258"/>
        <v>N</v>
      </c>
      <c r="H743" s="32" t="str">
        <f t="shared" si="266"/>
        <v/>
      </c>
      <c r="I743" s="32" t="str">
        <f t="shared" si="246"/>
        <v/>
      </c>
      <c r="J743" s="32" t="str">
        <f t="shared" si="247"/>
        <v/>
      </c>
      <c r="K743" s="32" t="str">
        <f t="shared" si="259"/>
        <v/>
      </c>
      <c r="L743" s="32" t="str">
        <f t="shared" si="260"/>
        <v/>
      </c>
      <c r="M743" s="32" t="str">
        <f t="shared" si="248"/>
        <v/>
      </c>
      <c r="N743" s="32" t="str">
        <f t="shared" si="249"/>
        <v/>
      </c>
      <c r="O743" s="35" t="s">
        <v>51</v>
      </c>
      <c r="P743" s="32"/>
      <c r="Q743" s="32"/>
      <c r="R743" s="100" t="str">
        <f t="shared" si="261"/>
        <v/>
      </c>
      <c r="S743" s="100" t="str">
        <f t="shared" si="262"/>
        <v/>
      </c>
      <c r="T743" s="100" t="str">
        <f t="shared" si="263"/>
        <v/>
      </c>
      <c r="U743" s="100" t="str">
        <f t="shared" si="264"/>
        <v/>
      </c>
      <c r="V743" s="100" t="str">
        <f t="shared" si="250"/>
        <v/>
      </c>
      <c r="W743" s="100" t="str">
        <f t="shared" si="265"/>
        <v/>
      </c>
      <c r="X743" s="100" t="str">
        <f t="shared" si="251"/>
        <v/>
      </c>
      <c r="Y743" s="100" t="str">
        <f t="shared" si="252"/>
        <v/>
      </c>
      <c r="Z743" s="100" t="str">
        <f>IF(LEN(P743)&gt;0, DATA_ANALYSIS!E$20*P743+DATA_ANALYSIS!R$20, "")</f>
        <v/>
      </c>
      <c r="AA743" s="100" t="str">
        <f t="shared" si="253"/>
        <v/>
      </c>
      <c r="AB743" s="100" t="str">
        <f t="shared" si="254"/>
        <v/>
      </c>
      <c r="AC743" s="106" t="str">
        <f t="shared" si="255"/>
        <v/>
      </c>
    </row>
    <row r="744" spans="2:29" x14ac:dyDescent="0.2">
      <c r="B744" s="26"/>
      <c r="C744" s="101">
        <f t="shared" si="256"/>
        <v>0</v>
      </c>
      <c r="D744" s="105"/>
      <c r="E744" s="35"/>
      <c r="F744" s="32" t="str">
        <f t="shared" si="257"/>
        <v>N</v>
      </c>
      <c r="G744" s="32" t="str">
        <f t="shared" si="258"/>
        <v>N</v>
      </c>
      <c r="H744" s="32" t="str">
        <f t="shared" si="266"/>
        <v/>
      </c>
      <c r="I744" s="32" t="str">
        <f t="shared" si="246"/>
        <v/>
      </c>
      <c r="J744" s="32" t="str">
        <f t="shared" si="247"/>
        <v/>
      </c>
      <c r="K744" s="32" t="str">
        <f t="shared" si="259"/>
        <v/>
      </c>
      <c r="L744" s="32" t="str">
        <f t="shared" si="260"/>
        <v/>
      </c>
      <c r="M744" s="32" t="str">
        <f t="shared" si="248"/>
        <v/>
      </c>
      <c r="N744" s="32" t="str">
        <f t="shared" si="249"/>
        <v/>
      </c>
      <c r="O744" s="35" t="s">
        <v>51</v>
      </c>
      <c r="P744" s="32"/>
      <c r="Q744" s="32"/>
      <c r="R744" s="100" t="str">
        <f t="shared" si="261"/>
        <v/>
      </c>
      <c r="S744" s="100" t="str">
        <f t="shared" si="262"/>
        <v/>
      </c>
      <c r="T744" s="100" t="str">
        <f t="shared" si="263"/>
        <v/>
      </c>
      <c r="U744" s="100" t="str">
        <f t="shared" si="264"/>
        <v/>
      </c>
      <c r="V744" s="100" t="str">
        <f t="shared" si="250"/>
        <v/>
      </c>
      <c r="W744" s="100" t="str">
        <f t="shared" si="265"/>
        <v/>
      </c>
      <c r="X744" s="100" t="str">
        <f t="shared" si="251"/>
        <v/>
      </c>
      <c r="Y744" s="100" t="str">
        <f t="shared" si="252"/>
        <v/>
      </c>
      <c r="Z744" s="100" t="str">
        <f>IF(LEN(P744)&gt;0, DATA_ANALYSIS!E$20*P744+DATA_ANALYSIS!R$20, "")</f>
        <v/>
      </c>
      <c r="AA744" s="100" t="str">
        <f t="shared" si="253"/>
        <v/>
      </c>
      <c r="AB744" s="100" t="str">
        <f t="shared" si="254"/>
        <v/>
      </c>
      <c r="AC744" s="106" t="str">
        <f t="shared" si="255"/>
        <v/>
      </c>
    </row>
    <row r="745" spans="2:29" x14ac:dyDescent="0.2">
      <c r="B745" s="26"/>
      <c r="C745" s="101">
        <f t="shared" si="256"/>
        <v>0</v>
      </c>
      <c r="D745" s="105"/>
      <c r="E745" s="35"/>
      <c r="F745" s="32" t="str">
        <f t="shared" si="257"/>
        <v>N</v>
      </c>
      <c r="G745" s="32" t="str">
        <f t="shared" si="258"/>
        <v>N</v>
      </c>
      <c r="H745" s="32" t="str">
        <f t="shared" si="266"/>
        <v/>
      </c>
      <c r="I745" s="32" t="str">
        <f t="shared" si="246"/>
        <v/>
      </c>
      <c r="J745" s="32" t="str">
        <f t="shared" si="247"/>
        <v/>
      </c>
      <c r="K745" s="32" t="str">
        <f t="shared" si="259"/>
        <v/>
      </c>
      <c r="L745" s="32" t="str">
        <f t="shared" si="260"/>
        <v/>
      </c>
      <c r="M745" s="32" t="str">
        <f t="shared" si="248"/>
        <v/>
      </c>
      <c r="N745" s="32" t="str">
        <f t="shared" si="249"/>
        <v/>
      </c>
      <c r="O745" s="35" t="s">
        <v>51</v>
      </c>
      <c r="P745" s="32"/>
      <c r="Q745" s="32"/>
      <c r="R745" s="100" t="str">
        <f t="shared" si="261"/>
        <v/>
      </c>
      <c r="S745" s="100" t="str">
        <f t="shared" si="262"/>
        <v/>
      </c>
      <c r="T745" s="100" t="str">
        <f t="shared" si="263"/>
        <v/>
      </c>
      <c r="U745" s="100" t="str">
        <f t="shared" si="264"/>
        <v/>
      </c>
      <c r="V745" s="100" t="str">
        <f t="shared" si="250"/>
        <v/>
      </c>
      <c r="W745" s="100" t="str">
        <f t="shared" si="265"/>
        <v/>
      </c>
      <c r="X745" s="100" t="str">
        <f t="shared" si="251"/>
        <v/>
      </c>
      <c r="Y745" s="100" t="str">
        <f t="shared" si="252"/>
        <v/>
      </c>
      <c r="Z745" s="100" t="str">
        <f>IF(LEN(P745)&gt;0, DATA_ANALYSIS!E$20*P745+DATA_ANALYSIS!R$20, "")</f>
        <v/>
      </c>
      <c r="AA745" s="100" t="str">
        <f t="shared" si="253"/>
        <v/>
      </c>
      <c r="AB745" s="100" t="str">
        <f t="shared" si="254"/>
        <v/>
      </c>
      <c r="AC745" s="106" t="str">
        <f t="shared" si="255"/>
        <v/>
      </c>
    </row>
    <row r="746" spans="2:29" x14ac:dyDescent="0.2">
      <c r="B746" s="26"/>
      <c r="C746" s="101">
        <f t="shared" si="256"/>
        <v>0</v>
      </c>
      <c r="D746" s="105"/>
      <c r="E746" s="35"/>
      <c r="F746" s="32" t="str">
        <f t="shared" si="257"/>
        <v>N</v>
      </c>
      <c r="G746" s="32" t="str">
        <f t="shared" si="258"/>
        <v>N</v>
      </c>
      <c r="H746" s="32" t="str">
        <f t="shared" si="266"/>
        <v/>
      </c>
      <c r="I746" s="32" t="str">
        <f t="shared" si="246"/>
        <v/>
      </c>
      <c r="J746" s="32" t="str">
        <f t="shared" si="247"/>
        <v/>
      </c>
      <c r="K746" s="32" t="str">
        <f t="shared" si="259"/>
        <v/>
      </c>
      <c r="L746" s="32" t="str">
        <f t="shared" si="260"/>
        <v/>
      </c>
      <c r="M746" s="32" t="str">
        <f t="shared" si="248"/>
        <v/>
      </c>
      <c r="N746" s="32" t="str">
        <f t="shared" si="249"/>
        <v/>
      </c>
      <c r="O746" s="35" t="s">
        <v>51</v>
      </c>
      <c r="P746" s="32"/>
      <c r="Q746" s="32"/>
      <c r="R746" s="100" t="str">
        <f t="shared" si="261"/>
        <v/>
      </c>
      <c r="S746" s="100" t="str">
        <f t="shared" si="262"/>
        <v/>
      </c>
      <c r="T746" s="100" t="str">
        <f t="shared" si="263"/>
        <v/>
      </c>
      <c r="U746" s="100" t="str">
        <f t="shared" si="264"/>
        <v/>
      </c>
      <c r="V746" s="100" t="str">
        <f t="shared" si="250"/>
        <v/>
      </c>
      <c r="W746" s="100" t="str">
        <f t="shared" si="265"/>
        <v/>
      </c>
      <c r="X746" s="100" t="str">
        <f t="shared" si="251"/>
        <v/>
      </c>
      <c r="Y746" s="100" t="str">
        <f t="shared" si="252"/>
        <v/>
      </c>
      <c r="Z746" s="100" t="str">
        <f>IF(LEN(P746)&gt;0, DATA_ANALYSIS!E$20*P746+DATA_ANALYSIS!R$20, "")</f>
        <v/>
      </c>
      <c r="AA746" s="100" t="str">
        <f t="shared" si="253"/>
        <v/>
      </c>
      <c r="AB746" s="100" t="str">
        <f t="shared" si="254"/>
        <v/>
      </c>
      <c r="AC746" s="106" t="str">
        <f t="shared" si="255"/>
        <v/>
      </c>
    </row>
    <row r="747" spans="2:29" x14ac:dyDescent="0.2">
      <c r="B747" s="26"/>
      <c r="C747" s="101">
        <f t="shared" si="256"/>
        <v>0</v>
      </c>
      <c r="D747" s="105"/>
      <c r="E747" s="35"/>
      <c r="F747" s="32" t="str">
        <f t="shared" si="257"/>
        <v>N</v>
      </c>
      <c r="G747" s="32" t="str">
        <f t="shared" si="258"/>
        <v>N</v>
      </c>
      <c r="H747" s="32" t="str">
        <f t="shared" si="266"/>
        <v/>
      </c>
      <c r="I747" s="32" t="str">
        <f t="shared" si="246"/>
        <v/>
      </c>
      <c r="J747" s="32" t="str">
        <f t="shared" si="247"/>
        <v/>
      </c>
      <c r="K747" s="32" t="str">
        <f t="shared" si="259"/>
        <v/>
      </c>
      <c r="L747" s="32" t="str">
        <f t="shared" si="260"/>
        <v/>
      </c>
      <c r="M747" s="32" t="str">
        <f t="shared" si="248"/>
        <v/>
      </c>
      <c r="N747" s="32" t="str">
        <f t="shared" si="249"/>
        <v/>
      </c>
      <c r="O747" s="35" t="s">
        <v>51</v>
      </c>
      <c r="P747" s="32"/>
      <c r="Q747" s="32"/>
      <c r="R747" s="100" t="str">
        <f t="shared" si="261"/>
        <v/>
      </c>
      <c r="S747" s="100" t="str">
        <f t="shared" si="262"/>
        <v/>
      </c>
      <c r="T747" s="100" t="str">
        <f t="shared" si="263"/>
        <v/>
      </c>
      <c r="U747" s="100" t="str">
        <f t="shared" si="264"/>
        <v/>
      </c>
      <c r="V747" s="100" t="str">
        <f t="shared" si="250"/>
        <v/>
      </c>
      <c r="W747" s="100" t="str">
        <f t="shared" si="265"/>
        <v/>
      </c>
      <c r="X747" s="100" t="str">
        <f t="shared" si="251"/>
        <v/>
      </c>
      <c r="Y747" s="100" t="str">
        <f t="shared" si="252"/>
        <v/>
      </c>
      <c r="Z747" s="100" t="str">
        <f>IF(LEN(P747)&gt;0, DATA_ANALYSIS!E$20*P747+DATA_ANALYSIS!R$20, "")</f>
        <v/>
      </c>
      <c r="AA747" s="100" t="str">
        <f t="shared" si="253"/>
        <v/>
      </c>
      <c r="AB747" s="100" t="str">
        <f t="shared" si="254"/>
        <v/>
      </c>
      <c r="AC747" s="106" t="str">
        <f t="shared" si="255"/>
        <v/>
      </c>
    </row>
    <row r="748" spans="2:29" x14ac:dyDescent="0.2">
      <c r="B748" s="26"/>
      <c r="C748" s="101">
        <f t="shared" si="256"/>
        <v>0</v>
      </c>
      <c r="D748" s="105"/>
      <c r="E748" s="35"/>
      <c r="F748" s="32" t="str">
        <f t="shared" si="257"/>
        <v>N</v>
      </c>
      <c r="G748" s="32" t="str">
        <f t="shared" si="258"/>
        <v>N</v>
      </c>
      <c r="H748" s="32" t="str">
        <f t="shared" si="266"/>
        <v/>
      </c>
      <c r="I748" s="32" t="str">
        <f t="shared" si="246"/>
        <v/>
      </c>
      <c r="J748" s="32" t="str">
        <f t="shared" si="247"/>
        <v/>
      </c>
      <c r="K748" s="32" t="str">
        <f t="shared" si="259"/>
        <v/>
      </c>
      <c r="L748" s="32" t="str">
        <f t="shared" si="260"/>
        <v/>
      </c>
      <c r="M748" s="32" t="str">
        <f t="shared" si="248"/>
        <v/>
      </c>
      <c r="N748" s="32" t="str">
        <f t="shared" si="249"/>
        <v/>
      </c>
      <c r="O748" s="35" t="s">
        <v>51</v>
      </c>
      <c r="P748" s="32"/>
      <c r="Q748" s="32"/>
      <c r="R748" s="100" t="str">
        <f t="shared" si="261"/>
        <v/>
      </c>
      <c r="S748" s="100" t="str">
        <f t="shared" si="262"/>
        <v/>
      </c>
      <c r="T748" s="100" t="str">
        <f t="shared" si="263"/>
        <v/>
      </c>
      <c r="U748" s="100" t="str">
        <f t="shared" si="264"/>
        <v/>
      </c>
      <c r="V748" s="100" t="str">
        <f t="shared" si="250"/>
        <v/>
      </c>
      <c r="W748" s="100" t="str">
        <f t="shared" si="265"/>
        <v/>
      </c>
      <c r="X748" s="100" t="str">
        <f t="shared" si="251"/>
        <v/>
      </c>
      <c r="Y748" s="100" t="str">
        <f t="shared" si="252"/>
        <v/>
      </c>
      <c r="Z748" s="100" t="str">
        <f>IF(LEN(P748)&gt;0, DATA_ANALYSIS!E$20*P748+DATA_ANALYSIS!R$20, "")</f>
        <v/>
      </c>
      <c r="AA748" s="100" t="str">
        <f t="shared" si="253"/>
        <v/>
      </c>
      <c r="AB748" s="100" t="str">
        <f t="shared" si="254"/>
        <v/>
      </c>
      <c r="AC748" s="106" t="str">
        <f t="shared" si="255"/>
        <v/>
      </c>
    </row>
    <row r="749" spans="2:29" x14ac:dyDescent="0.2">
      <c r="B749" s="26"/>
      <c r="C749" s="101">
        <f t="shared" si="256"/>
        <v>0</v>
      </c>
      <c r="D749" s="105"/>
      <c r="E749" s="35"/>
      <c r="F749" s="32" t="str">
        <f t="shared" si="257"/>
        <v>N</v>
      </c>
      <c r="G749" s="32" t="str">
        <f t="shared" si="258"/>
        <v>N</v>
      </c>
      <c r="H749" s="32" t="str">
        <f t="shared" si="266"/>
        <v/>
      </c>
      <c r="I749" s="32" t="str">
        <f t="shared" si="246"/>
        <v/>
      </c>
      <c r="J749" s="32" t="str">
        <f t="shared" si="247"/>
        <v/>
      </c>
      <c r="K749" s="32" t="str">
        <f t="shared" si="259"/>
        <v/>
      </c>
      <c r="L749" s="32" t="str">
        <f t="shared" si="260"/>
        <v/>
      </c>
      <c r="M749" s="32" t="str">
        <f t="shared" si="248"/>
        <v/>
      </c>
      <c r="N749" s="32" t="str">
        <f t="shared" si="249"/>
        <v/>
      </c>
      <c r="O749" s="35" t="s">
        <v>51</v>
      </c>
      <c r="P749" s="32"/>
      <c r="Q749" s="32"/>
      <c r="R749" s="100" t="str">
        <f t="shared" si="261"/>
        <v/>
      </c>
      <c r="S749" s="100" t="str">
        <f t="shared" si="262"/>
        <v/>
      </c>
      <c r="T749" s="100" t="str">
        <f t="shared" si="263"/>
        <v/>
      </c>
      <c r="U749" s="100" t="str">
        <f t="shared" si="264"/>
        <v/>
      </c>
      <c r="V749" s="100" t="str">
        <f t="shared" si="250"/>
        <v/>
      </c>
      <c r="W749" s="100" t="str">
        <f t="shared" si="265"/>
        <v/>
      </c>
      <c r="X749" s="100" t="str">
        <f t="shared" si="251"/>
        <v/>
      </c>
      <c r="Y749" s="100" t="str">
        <f t="shared" si="252"/>
        <v/>
      </c>
      <c r="Z749" s="100" t="str">
        <f>IF(LEN(P749)&gt;0, DATA_ANALYSIS!E$20*P749+DATA_ANALYSIS!R$20, "")</f>
        <v/>
      </c>
      <c r="AA749" s="100" t="str">
        <f t="shared" si="253"/>
        <v/>
      </c>
      <c r="AB749" s="100" t="str">
        <f t="shared" si="254"/>
        <v/>
      </c>
      <c r="AC749" s="106" t="str">
        <f t="shared" si="255"/>
        <v/>
      </c>
    </row>
    <row r="750" spans="2:29" x14ac:dyDescent="0.2">
      <c r="B750" s="26"/>
      <c r="C750" s="101">
        <f t="shared" si="256"/>
        <v>0</v>
      </c>
      <c r="D750" s="105"/>
      <c r="E750" s="35"/>
      <c r="F750" s="32" t="str">
        <f t="shared" si="257"/>
        <v>N</v>
      </c>
      <c r="G750" s="32" t="str">
        <f t="shared" si="258"/>
        <v>N</v>
      </c>
      <c r="H750" s="32" t="str">
        <f t="shared" si="266"/>
        <v/>
      </c>
      <c r="I750" s="32" t="str">
        <f t="shared" si="246"/>
        <v/>
      </c>
      <c r="J750" s="32" t="str">
        <f t="shared" si="247"/>
        <v/>
      </c>
      <c r="K750" s="32" t="str">
        <f t="shared" si="259"/>
        <v/>
      </c>
      <c r="L750" s="32" t="str">
        <f t="shared" si="260"/>
        <v/>
      </c>
      <c r="M750" s="32" t="str">
        <f t="shared" si="248"/>
        <v/>
      </c>
      <c r="N750" s="32" t="str">
        <f t="shared" si="249"/>
        <v/>
      </c>
      <c r="O750" s="35" t="s">
        <v>51</v>
      </c>
      <c r="P750" s="32"/>
      <c r="Q750" s="32"/>
      <c r="R750" s="100" t="str">
        <f t="shared" si="261"/>
        <v/>
      </c>
      <c r="S750" s="100" t="str">
        <f t="shared" si="262"/>
        <v/>
      </c>
      <c r="T750" s="100" t="str">
        <f t="shared" si="263"/>
        <v/>
      </c>
      <c r="U750" s="100" t="str">
        <f t="shared" si="264"/>
        <v/>
      </c>
      <c r="V750" s="100" t="str">
        <f t="shared" si="250"/>
        <v/>
      </c>
      <c r="W750" s="100" t="str">
        <f t="shared" si="265"/>
        <v/>
      </c>
      <c r="X750" s="100" t="str">
        <f t="shared" si="251"/>
        <v/>
      </c>
      <c r="Y750" s="100" t="str">
        <f t="shared" si="252"/>
        <v/>
      </c>
      <c r="Z750" s="100" t="str">
        <f>IF(LEN(P750)&gt;0, DATA_ANALYSIS!E$20*P750+DATA_ANALYSIS!R$20, "")</f>
        <v/>
      </c>
      <c r="AA750" s="100" t="str">
        <f t="shared" si="253"/>
        <v/>
      </c>
      <c r="AB750" s="100" t="str">
        <f t="shared" si="254"/>
        <v/>
      </c>
      <c r="AC750" s="106" t="str">
        <f t="shared" si="255"/>
        <v/>
      </c>
    </row>
    <row r="751" spans="2:29" x14ac:dyDescent="0.2">
      <c r="B751" s="26"/>
      <c r="C751" s="101">
        <f t="shared" si="256"/>
        <v>0</v>
      </c>
      <c r="D751" s="105"/>
      <c r="E751" s="35"/>
      <c r="F751" s="32" t="str">
        <f t="shared" si="257"/>
        <v>N</v>
      </c>
      <c r="G751" s="32" t="str">
        <f t="shared" si="258"/>
        <v>N</v>
      </c>
      <c r="H751" s="32" t="str">
        <f t="shared" si="266"/>
        <v/>
      </c>
      <c r="I751" s="32" t="str">
        <f t="shared" si="246"/>
        <v/>
      </c>
      <c r="J751" s="32" t="str">
        <f t="shared" si="247"/>
        <v/>
      </c>
      <c r="K751" s="32" t="str">
        <f t="shared" si="259"/>
        <v/>
      </c>
      <c r="L751" s="32" t="str">
        <f t="shared" si="260"/>
        <v/>
      </c>
      <c r="M751" s="32" t="str">
        <f t="shared" si="248"/>
        <v/>
      </c>
      <c r="N751" s="32" t="str">
        <f t="shared" si="249"/>
        <v/>
      </c>
      <c r="O751" s="35" t="s">
        <v>51</v>
      </c>
      <c r="P751" s="32"/>
      <c r="Q751" s="32"/>
      <c r="R751" s="100" t="str">
        <f t="shared" si="261"/>
        <v/>
      </c>
      <c r="S751" s="100" t="str">
        <f t="shared" si="262"/>
        <v/>
      </c>
      <c r="T751" s="100" t="str">
        <f t="shared" si="263"/>
        <v/>
      </c>
      <c r="U751" s="100" t="str">
        <f t="shared" si="264"/>
        <v/>
      </c>
      <c r="V751" s="100" t="str">
        <f t="shared" si="250"/>
        <v/>
      </c>
      <c r="W751" s="100" t="str">
        <f t="shared" si="265"/>
        <v/>
      </c>
      <c r="X751" s="100" t="str">
        <f t="shared" si="251"/>
        <v/>
      </c>
      <c r="Y751" s="100" t="str">
        <f t="shared" si="252"/>
        <v/>
      </c>
      <c r="Z751" s="100" t="str">
        <f>IF(LEN(P751)&gt;0, DATA_ANALYSIS!E$20*P751+DATA_ANALYSIS!R$20, "")</f>
        <v/>
      </c>
      <c r="AA751" s="100" t="str">
        <f t="shared" si="253"/>
        <v/>
      </c>
      <c r="AB751" s="100" t="str">
        <f t="shared" si="254"/>
        <v/>
      </c>
      <c r="AC751" s="106" t="str">
        <f t="shared" si="255"/>
        <v/>
      </c>
    </row>
    <row r="752" spans="2:29" x14ac:dyDescent="0.2">
      <c r="B752" s="26"/>
      <c r="C752" s="101">
        <f t="shared" si="256"/>
        <v>0</v>
      </c>
      <c r="D752" s="105"/>
      <c r="E752" s="35"/>
      <c r="F752" s="32" t="str">
        <f t="shared" si="257"/>
        <v>N</v>
      </c>
      <c r="G752" s="32" t="str">
        <f t="shared" si="258"/>
        <v>N</v>
      </c>
      <c r="H752" s="32" t="str">
        <f t="shared" si="266"/>
        <v/>
      </c>
      <c r="I752" s="32" t="str">
        <f t="shared" si="246"/>
        <v/>
      </c>
      <c r="J752" s="32" t="str">
        <f t="shared" si="247"/>
        <v/>
      </c>
      <c r="K752" s="32" t="str">
        <f t="shared" si="259"/>
        <v/>
      </c>
      <c r="L752" s="32" t="str">
        <f t="shared" si="260"/>
        <v/>
      </c>
      <c r="M752" s="32" t="str">
        <f t="shared" si="248"/>
        <v/>
      </c>
      <c r="N752" s="32" t="str">
        <f t="shared" si="249"/>
        <v/>
      </c>
      <c r="O752" s="35" t="s">
        <v>51</v>
      </c>
      <c r="P752" s="32"/>
      <c r="Q752" s="32"/>
      <c r="R752" s="100" t="str">
        <f t="shared" si="261"/>
        <v/>
      </c>
      <c r="S752" s="100" t="str">
        <f t="shared" si="262"/>
        <v/>
      </c>
      <c r="T752" s="100" t="str">
        <f t="shared" si="263"/>
        <v/>
      </c>
      <c r="U752" s="100" t="str">
        <f t="shared" si="264"/>
        <v/>
      </c>
      <c r="V752" s="100" t="str">
        <f t="shared" si="250"/>
        <v/>
      </c>
      <c r="W752" s="100" t="str">
        <f t="shared" si="265"/>
        <v/>
      </c>
      <c r="X752" s="100" t="str">
        <f t="shared" si="251"/>
        <v/>
      </c>
      <c r="Y752" s="100" t="str">
        <f t="shared" si="252"/>
        <v/>
      </c>
      <c r="Z752" s="100" t="str">
        <f>IF(LEN(P752)&gt;0, DATA_ANALYSIS!E$20*P752+DATA_ANALYSIS!R$20, "")</f>
        <v/>
      </c>
      <c r="AA752" s="100" t="str">
        <f t="shared" si="253"/>
        <v/>
      </c>
      <c r="AB752" s="100" t="str">
        <f t="shared" si="254"/>
        <v/>
      </c>
      <c r="AC752" s="106" t="str">
        <f t="shared" si="255"/>
        <v/>
      </c>
    </row>
    <row r="753" spans="2:29" x14ac:dyDescent="0.2">
      <c r="B753" s="26"/>
      <c r="C753" s="101">
        <f t="shared" si="256"/>
        <v>0</v>
      </c>
      <c r="D753" s="105"/>
      <c r="E753" s="35"/>
      <c r="F753" s="32" t="str">
        <f t="shared" si="257"/>
        <v>N</v>
      </c>
      <c r="G753" s="32" t="str">
        <f t="shared" si="258"/>
        <v>N</v>
      </c>
      <c r="H753" s="32" t="str">
        <f t="shared" si="266"/>
        <v/>
      </c>
      <c r="I753" s="32" t="str">
        <f t="shared" si="246"/>
        <v/>
      </c>
      <c r="J753" s="32" t="str">
        <f t="shared" si="247"/>
        <v/>
      </c>
      <c r="K753" s="32" t="str">
        <f t="shared" si="259"/>
        <v/>
      </c>
      <c r="L753" s="32" t="str">
        <f t="shared" si="260"/>
        <v/>
      </c>
      <c r="M753" s="32" t="str">
        <f t="shared" si="248"/>
        <v/>
      </c>
      <c r="N753" s="32" t="str">
        <f t="shared" si="249"/>
        <v/>
      </c>
      <c r="O753" s="35" t="s">
        <v>51</v>
      </c>
      <c r="P753" s="32"/>
      <c r="Q753" s="32"/>
      <c r="R753" s="100" t="str">
        <f t="shared" si="261"/>
        <v/>
      </c>
      <c r="S753" s="100" t="str">
        <f t="shared" si="262"/>
        <v/>
      </c>
      <c r="T753" s="100" t="str">
        <f t="shared" si="263"/>
        <v/>
      </c>
      <c r="U753" s="100" t="str">
        <f t="shared" si="264"/>
        <v/>
      </c>
      <c r="V753" s="100" t="str">
        <f t="shared" si="250"/>
        <v/>
      </c>
      <c r="W753" s="100" t="str">
        <f t="shared" si="265"/>
        <v/>
      </c>
      <c r="X753" s="100" t="str">
        <f t="shared" si="251"/>
        <v/>
      </c>
      <c r="Y753" s="100" t="str">
        <f t="shared" si="252"/>
        <v/>
      </c>
      <c r="Z753" s="100" t="str">
        <f>IF(LEN(P753)&gt;0, DATA_ANALYSIS!E$20*P753+DATA_ANALYSIS!R$20, "")</f>
        <v/>
      </c>
      <c r="AA753" s="100" t="str">
        <f t="shared" si="253"/>
        <v/>
      </c>
      <c r="AB753" s="100" t="str">
        <f t="shared" si="254"/>
        <v/>
      </c>
      <c r="AC753" s="106" t="str">
        <f t="shared" si="255"/>
        <v/>
      </c>
    </row>
    <row r="754" spans="2:29" x14ac:dyDescent="0.2">
      <c r="B754" s="26"/>
      <c r="C754" s="101">
        <f t="shared" si="256"/>
        <v>0</v>
      </c>
      <c r="D754" s="105"/>
      <c r="E754" s="35"/>
      <c r="F754" s="32" t="str">
        <f t="shared" si="257"/>
        <v>N</v>
      </c>
      <c r="G754" s="32" t="str">
        <f t="shared" si="258"/>
        <v>N</v>
      </c>
      <c r="H754" s="32" t="str">
        <f t="shared" si="266"/>
        <v/>
      </c>
      <c r="I754" s="32" t="str">
        <f t="shared" si="246"/>
        <v/>
      </c>
      <c r="J754" s="32" t="str">
        <f t="shared" si="247"/>
        <v/>
      </c>
      <c r="K754" s="32" t="str">
        <f t="shared" si="259"/>
        <v/>
      </c>
      <c r="L754" s="32" t="str">
        <f t="shared" si="260"/>
        <v/>
      </c>
      <c r="M754" s="32" t="str">
        <f t="shared" si="248"/>
        <v/>
      </c>
      <c r="N754" s="32" t="str">
        <f t="shared" si="249"/>
        <v/>
      </c>
      <c r="O754" s="35" t="s">
        <v>51</v>
      </c>
      <c r="P754" s="32"/>
      <c r="Q754" s="32"/>
      <c r="R754" s="100" t="str">
        <f t="shared" si="261"/>
        <v/>
      </c>
      <c r="S754" s="100" t="str">
        <f t="shared" si="262"/>
        <v/>
      </c>
      <c r="T754" s="100" t="str">
        <f t="shared" si="263"/>
        <v/>
      </c>
      <c r="U754" s="100" t="str">
        <f t="shared" si="264"/>
        <v/>
      </c>
      <c r="V754" s="100" t="str">
        <f t="shared" si="250"/>
        <v/>
      </c>
      <c r="W754" s="100" t="str">
        <f t="shared" si="265"/>
        <v/>
      </c>
      <c r="X754" s="100" t="str">
        <f t="shared" si="251"/>
        <v/>
      </c>
      <c r="Y754" s="100" t="str">
        <f t="shared" si="252"/>
        <v/>
      </c>
      <c r="Z754" s="100" t="str">
        <f>IF(LEN(P754)&gt;0, DATA_ANALYSIS!E$20*P754+DATA_ANALYSIS!R$20, "")</f>
        <v/>
      </c>
      <c r="AA754" s="100" t="str">
        <f t="shared" si="253"/>
        <v/>
      </c>
      <c r="AB754" s="100" t="str">
        <f t="shared" si="254"/>
        <v/>
      </c>
      <c r="AC754" s="106" t="str">
        <f t="shared" si="255"/>
        <v/>
      </c>
    </row>
    <row r="755" spans="2:29" x14ac:dyDescent="0.2">
      <c r="B755" s="26"/>
      <c r="C755" s="101">
        <f t="shared" si="256"/>
        <v>0</v>
      </c>
      <c r="D755" s="105"/>
      <c r="E755" s="35"/>
      <c r="F755" s="32" t="str">
        <f t="shared" si="257"/>
        <v>N</v>
      </c>
      <c r="G755" s="32" t="str">
        <f t="shared" si="258"/>
        <v>N</v>
      </c>
      <c r="H755" s="32" t="str">
        <f t="shared" si="266"/>
        <v/>
      </c>
      <c r="I755" s="32" t="str">
        <f t="shared" si="246"/>
        <v/>
      </c>
      <c r="J755" s="32" t="str">
        <f t="shared" si="247"/>
        <v/>
      </c>
      <c r="K755" s="32" t="str">
        <f t="shared" si="259"/>
        <v/>
      </c>
      <c r="L755" s="32" t="str">
        <f t="shared" si="260"/>
        <v/>
      </c>
      <c r="M755" s="32" t="str">
        <f t="shared" si="248"/>
        <v/>
      </c>
      <c r="N755" s="32" t="str">
        <f t="shared" si="249"/>
        <v/>
      </c>
      <c r="O755" s="35" t="s">
        <v>51</v>
      </c>
      <c r="P755" s="32"/>
      <c r="Q755" s="32"/>
      <c r="R755" s="100" t="str">
        <f t="shared" si="261"/>
        <v/>
      </c>
      <c r="S755" s="100" t="str">
        <f t="shared" si="262"/>
        <v/>
      </c>
      <c r="T755" s="100" t="str">
        <f t="shared" si="263"/>
        <v/>
      </c>
      <c r="U755" s="100" t="str">
        <f t="shared" si="264"/>
        <v/>
      </c>
      <c r="V755" s="100" t="str">
        <f t="shared" si="250"/>
        <v/>
      </c>
      <c r="W755" s="100" t="str">
        <f t="shared" si="265"/>
        <v/>
      </c>
      <c r="X755" s="100" t="str">
        <f t="shared" si="251"/>
        <v/>
      </c>
      <c r="Y755" s="100" t="str">
        <f t="shared" si="252"/>
        <v/>
      </c>
      <c r="Z755" s="100" t="str">
        <f>IF(LEN(P755)&gt;0, DATA_ANALYSIS!E$20*P755+DATA_ANALYSIS!R$20, "")</f>
        <v/>
      </c>
      <c r="AA755" s="100" t="str">
        <f t="shared" si="253"/>
        <v/>
      </c>
      <c r="AB755" s="100" t="str">
        <f t="shared" si="254"/>
        <v/>
      </c>
      <c r="AC755" s="106" t="str">
        <f t="shared" si="255"/>
        <v/>
      </c>
    </row>
    <row r="756" spans="2:29" x14ac:dyDescent="0.2">
      <c r="B756" s="26"/>
      <c r="C756" s="101">
        <f t="shared" si="256"/>
        <v>0</v>
      </c>
      <c r="D756" s="105"/>
      <c r="E756" s="35"/>
      <c r="F756" s="32" t="str">
        <f t="shared" si="257"/>
        <v>N</v>
      </c>
      <c r="G756" s="32" t="str">
        <f t="shared" si="258"/>
        <v>N</v>
      </c>
      <c r="H756" s="32" t="str">
        <f t="shared" si="266"/>
        <v/>
      </c>
      <c r="I756" s="32" t="str">
        <f t="shared" si="246"/>
        <v/>
      </c>
      <c r="J756" s="32" t="str">
        <f t="shared" si="247"/>
        <v/>
      </c>
      <c r="K756" s="32" t="str">
        <f t="shared" si="259"/>
        <v/>
      </c>
      <c r="L756" s="32" t="str">
        <f t="shared" si="260"/>
        <v/>
      </c>
      <c r="M756" s="32" t="str">
        <f t="shared" si="248"/>
        <v/>
      </c>
      <c r="N756" s="32" t="str">
        <f t="shared" si="249"/>
        <v/>
      </c>
      <c r="O756" s="35" t="s">
        <v>51</v>
      </c>
      <c r="P756" s="32"/>
      <c r="Q756" s="32"/>
      <c r="R756" s="100" t="str">
        <f t="shared" si="261"/>
        <v/>
      </c>
      <c r="S756" s="100" t="str">
        <f t="shared" si="262"/>
        <v/>
      </c>
      <c r="T756" s="100" t="str">
        <f t="shared" si="263"/>
        <v/>
      </c>
      <c r="U756" s="100" t="str">
        <f t="shared" si="264"/>
        <v/>
      </c>
      <c r="V756" s="100" t="str">
        <f t="shared" si="250"/>
        <v/>
      </c>
      <c r="W756" s="100" t="str">
        <f t="shared" si="265"/>
        <v/>
      </c>
      <c r="X756" s="100" t="str">
        <f t="shared" si="251"/>
        <v/>
      </c>
      <c r="Y756" s="100" t="str">
        <f t="shared" si="252"/>
        <v/>
      </c>
      <c r="Z756" s="100" t="str">
        <f>IF(LEN(P756)&gt;0, DATA_ANALYSIS!E$20*P756+DATA_ANALYSIS!R$20, "")</f>
        <v/>
      </c>
      <c r="AA756" s="100" t="str">
        <f t="shared" si="253"/>
        <v/>
      </c>
      <c r="AB756" s="100" t="str">
        <f t="shared" si="254"/>
        <v/>
      </c>
      <c r="AC756" s="106" t="str">
        <f t="shared" si="255"/>
        <v/>
      </c>
    </row>
    <row r="757" spans="2:29" x14ac:dyDescent="0.2">
      <c r="B757" s="26"/>
      <c r="C757" s="101">
        <f t="shared" si="256"/>
        <v>0</v>
      </c>
      <c r="D757" s="105"/>
      <c r="E757" s="35"/>
      <c r="F757" s="32" t="str">
        <f t="shared" si="257"/>
        <v>N</v>
      </c>
      <c r="G757" s="32" t="str">
        <f t="shared" si="258"/>
        <v>N</v>
      </c>
      <c r="H757" s="32" t="str">
        <f t="shared" si="266"/>
        <v/>
      </c>
      <c r="I757" s="32" t="str">
        <f t="shared" si="246"/>
        <v/>
      </c>
      <c r="J757" s="32" t="str">
        <f t="shared" si="247"/>
        <v/>
      </c>
      <c r="K757" s="32" t="str">
        <f t="shared" si="259"/>
        <v/>
      </c>
      <c r="L757" s="32" t="str">
        <f t="shared" si="260"/>
        <v/>
      </c>
      <c r="M757" s="32" t="str">
        <f t="shared" si="248"/>
        <v/>
      </c>
      <c r="N757" s="32" t="str">
        <f t="shared" si="249"/>
        <v/>
      </c>
      <c r="O757" s="35" t="s">
        <v>51</v>
      </c>
      <c r="P757" s="32"/>
      <c r="Q757" s="32"/>
      <c r="R757" s="100" t="str">
        <f t="shared" si="261"/>
        <v/>
      </c>
      <c r="S757" s="100" t="str">
        <f t="shared" si="262"/>
        <v/>
      </c>
      <c r="T757" s="100" t="str">
        <f t="shared" si="263"/>
        <v/>
      </c>
      <c r="U757" s="100" t="str">
        <f t="shared" si="264"/>
        <v/>
      </c>
      <c r="V757" s="100" t="str">
        <f t="shared" si="250"/>
        <v/>
      </c>
      <c r="W757" s="100" t="str">
        <f t="shared" si="265"/>
        <v/>
      </c>
      <c r="X757" s="100" t="str">
        <f t="shared" si="251"/>
        <v/>
      </c>
      <c r="Y757" s="100" t="str">
        <f t="shared" si="252"/>
        <v/>
      </c>
      <c r="Z757" s="100" t="str">
        <f>IF(LEN(P757)&gt;0, DATA_ANALYSIS!E$20*P757+DATA_ANALYSIS!R$20, "")</f>
        <v/>
      </c>
      <c r="AA757" s="100" t="str">
        <f t="shared" si="253"/>
        <v/>
      </c>
      <c r="AB757" s="100" t="str">
        <f t="shared" si="254"/>
        <v/>
      </c>
      <c r="AC757" s="106" t="str">
        <f t="shared" si="255"/>
        <v/>
      </c>
    </row>
    <row r="758" spans="2:29" x14ac:dyDescent="0.2">
      <c r="B758" s="26"/>
      <c r="C758" s="101">
        <f t="shared" si="256"/>
        <v>0</v>
      </c>
      <c r="D758" s="105"/>
      <c r="E758" s="35"/>
      <c r="F758" s="32" t="str">
        <f t="shared" si="257"/>
        <v>N</v>
      </c>
      <c r="G758" s="32" t="str">
        <f t="shared" si="258"/>
        <v>N</v>
      </c>
      <c r="H758" s="32" t="str">
        <f t="shared" si="266"/>
        <v/>
      </c>
      <c r="I758" s="32" t="str">
        <f t="shared" si="246"/>
        <v/>
      </c>
      <c r="J758" s="32" t="str">
        <f t="shared" si="247"/>
        <v/>
      </c>
      <c r="K758" s="32" t="str">
        <f t="shared" si="259"/>
        <v/>
      </c>
      <c r="L758" s="32" t="str">
        <f t="shared" si="260"/>
        <v/>
      </c>
      <c r="M758" s="32" t="str">
        <f t="shared" si="248"/>
        <v/>
      </c>
      <c r="N758" s="32" t="str">
        <f t="shared" si="249"/>
        <v/>
      </c>
      <c r="O758" s="35" t="s">
        <v>51</v>
      </c>
      <c r="P758" s="32"/>
      <c r="Q758" s="32"/>
      <c r="R758" s="100" t="str">
        <f t="shared" si="261"/>
        <v/>
      </c>
      <c r="S758" s="100" t="str">
        <f t="shared" si="262"/>
        <v/>
      </c>
      <c r="T758" s="100" t="str">
        <f t="shared" si="263"/>
        <v/>
      </c>
      <c r="U758" s="100" t="str">
        <f t="shared" si="264"/>
        <v/>
      </c>
      <c r="V758" s="100" t="str">
        <f t="shared" si="250"/>
        <v/>
      </c>
      <c r="W758" s="100" t="str">
        <f t="shared" si="265"/>
        <v/>
      </c>
      <c r="X758" s="100" t="str">
        <f t="shared" si="251"/>
        <v/>
      </c>
      <c r="Y758" s="100" t="str">
        <f t="shared" si="252"/>
        <v/>
      </c>
      <c r="Z758" s="100" t="str">
        <f>IF(LEN(P758)&gt;0, DATA_ANALYSIS!E$20*P758+DATA_ANALYSIS!R$20, "")</f>
        <v/>
      </c>
      <c r="AA758" s="100" t="str">
        <f t="shared" si="253"/>
        <v/>
      </c>
      <c r="AB758" s="100" t="str">
        <f t="shared" si="254"/>
        <v/>
      </c>
      <c r="AC758" s="106" t="str">
        <f t="shared" si="255"/>
        <v/>
      </c>
    </row>
    <row r="759" spans="2:29" x14ac:dyDescent="0.2">
      <c r="B759" s="26"/>
      <c r="C759" s="101">
        <f t="shared" si="256"/>
        <v>0</v>
      </c>
      <c r="D759" s="105"/>
      <c r="E759" s="35"/>
      <c r="F759" s="32" t="str">
        <f t="shared" si="257"/>
        <v>N</v>
      </c>
      <c r="G759" s="32" t="str">
        <f t="shared" si="258"/>
        <v>N</v>
      </c>
      <c r="H759" s="32" t="str">
        <f t="shared" si="266"/>
        <v/>
      </c>
      <c r="I759" s="32" t="str">
        <f t="shared" si="246"/>
        <v/>
      </c>
      <c r="J759" s="32" t="str">
        <f t="shared" si="247"/>
        <v/>
      </c>
      <c r="K759" s="32" t="str">
        <f t="shared" si="259"/>
        <v/>
      </c>
      <c r="L759" s="32" t="str">
        <f t="shared" si="260"/>
        <v/>
      </c>
      <c r="M759" s="32" t="str">
        <f t="shared" si="248"/>
        <v/>
      </c>
      <c r="N759" s="32" t="str">
        <f t="shared" si="249"/>
        <v/>
      </c>
      <c r="O759" s="35" t="s">
        <v>51</v>
      </c>
      <c r="P759" s="32"/>
      <c r="Q759" s="32"/>
      <c r="R759" s="100" t="str">
        <f t="shared" si="261"/>
        <v/>
      </c>
      <c r="S759" s="100" t="str">
        <f t="shared" si="262"/>
        <v/>
      </c>
      <c r="T759" s="100" t="str">
        <f t="shared" si="263"/>
        <v/>
      </c>
      <c r="U759" s="100" t="str">
        <f t="shared" si="264"/>
        <v/>
      </c>
      <c r="V759" s="100" t="str">
        <f t="shared" si="250"/>
        <v/>
      </c>
      <c r="W759" s="100" t="str">
        <f t="shared" si="265"/>
        <v/>
      </c>
      <c r="X759" s="100" t="str">
        <f t="shared" si="251"/>
        <v/>
      </c>
      <c r="Y759" s="100" t="str">
        <f t="shared" si="252"/>
        <v/>
      </c>
      <c r="Z759" s="100" t="str">
        <f>IF(LEN(P759)&gt;0, DATA_ANALYSIS!E$20*P759+DATA_ANALYSIS!R$20, "")</f>
        <v/>
      </c>
      <c r="AA759" s="100" t="str">
        <f t="shared" si="253"/>
        <v/>
      </c>
      <c r="AB759" s="100" t="str">
        <f t="shared" si="254"/>
        <v/>
      </c>
      <c r="AC759" s="106" t="str">
        <f t="shared" si="255"/>
        <v/>
      </c>
    </row>
    <row r="760" spans="2:29" x14ac:dyDescent="0.2">
      <c r="B760" s="26"/>
      <c r="C760" s="101">
        <f t="shared" si="256"/>
        <v>0</v>
      </c>
      <c r="D760" s="105"/>
      <c r="E760" s="35"/>
      <c r="F760" s="32" t="str">
        <f t="shared" si="257"/>
        <v>N</v>
      </c>
      <c r="G760" s="32" t="str">
        <f t="shared" si="258"/>
        <v>N</v>
      </c>
      <c r="H760" s="32" t="str">
        <f t="shared" si="266"/>
        <v/>
      </c>
      <c r="I760" s="32" t="str">
        <f t="shared" si="246"/>
        <v/>
      </c>
      <c r="J760" s="32" t="str">
        <f t="shared" si="247"/>
        <v/>
      </c>
      <c r="K760" s="32" t="str">
        <f t="shared" si="259"/>
        <v/>
      </c>
      <c r="L760" s="32" t="str">
        <f t="shared" si="260"/>
        <v/>
      </c>
      <c r="M760" s="32" t="str">
        <f t="shared" si="248"/>
        <v/>
      </c>
      <c r="N760" s="32" t="str">
        <f t="shared" si="249"/>
        <v/>
      </c>
      <c r="O760" s="35" t="s">
        <v>51</v>
      </c>
      <c r="P760" s="32"/>
      <c r="Q760" s="32"/>
      <c r="R760" s="100" t="str">
        <f t="shared" si="261"/>
        <v/>
      </c>
      <c r="S760" s="100" t="str">
        <f t="shared" si="262"/>
        <v/>
      </c>
      <c r="T760" s="100" t="str">
        <f t="shared" si="263"/>
        <v/>
      </c>
      <c r="U760" s="100" t="str">
        <f t="shared" si="264"/>
        <v/>
      </c>
      <c r="V760" s="100" t="str">
        <f t="shared" si="250"/>
        <v/>
      </c>
      <c r="W760" s="100" t="str">
        <f t="shared" si="265"/>
        <v/>
      </c>
      <c r="X760" s="100" t="str">
        <f t="shared" si="251"/>
        <v/>
      </c>
      <c r="Y760" s="100" t="str">
        <f t="shared" si="252"/>
        <v/>
      </c>
      <c r="Z760" s="100" t="str">
        <f>IF(LEN(P760)&gt;0, DATA_ANALYSIS!E$20*P760+DATA_ANALYSIS!R$20, "")</f>
        <v/>
      </c>
      <c r="AA760" s="100" t="str">
        <f t="shared" si="253"/>
        <v/>
      </c>
      <c r="AB760" s="100" t="str">
        <f t="shared" si="254"/>
        <v/>
      </c>
      <c r="AC760" s="106" t="str">
        <f t="shared" si="255"/>
        <v/>
      </c>
    </row>
    <row r="761" spans="2:29" x14ac:dyDescent="0.2">
      <c r="B761" s="26"/>
      <c r="C761" s="101">
        <f t="shared" si="256"/>
        <v>0</v>
      </c>
      <c r="D761" s="105"/>
      <c r="E761" s="35"/>
      <c r="F761" s="32" t="str">
        <f t="shared" si="257"/>
        <v>N</v>
      </c>
      <c r="G761" s="32" t="str">
        <f t="shared" si="258"/>
        <v>N</v>
      </c>
      <c r="H761" s="32" t="str">
        <f t="shared" si="266"/>
        <v/>
      </c>
      <c r="I761" s="32" t="str">
        <f t="shared" si="246"/>
        <v/>
      </c>
      <c r="J761" s="32" t="str">
        <f t="shared" si="247"/>
        <v/>
      </c>
      <c r="K761" s="32" t="str">
        <f t="shared" si="259"/>
        <v/>
      </c>
      <c r="L761" s="32" t="str">
        <f t="shared" si="260"/>
        <v/>
      </c>
      <c r="M761" s="32" t="str">
        <f t="shared" si="248"/>
        <v/>
      </c>
      <c r="N761" s="32" t="str">
        <f t="shared" si="249"/>
        <v/>
      </c>
      <c r="O761" s="35" t="s">
        <v>51</v>
      </c>
      <c r="P761" s="32"/>
      <c r="Q761" s="32"/>
      <c r="R761" s="100" t="str">
        <f t="shared" si="261"/>
        <v/>
      </c>
      <c r="S761" s="100" t="str">
        <f t="shared" si="262"/>
        <v/>
      </c>
      <c r="T761" s="100" t="str">
        <f t="shared" si="263"/>
        <v/>
      </c>
      <c r="U761" s="100" t="str">
        <f t="shared" si="264"/>
        <v/>
      </c>
      <c r="V761" s="100" t="str">
        <f t="shared" si="250"/>
        <v/>
      </c>
      <c r="W761" s="100" t="str">
        <f t="shared" si="265"/>
        <v/>
      </c>
      <c r="X761" s="100" t="str">
        <f t="shared" si="251"/>
        <v/>
      </c>
      <c r="Y761" s="100" t="str">
        <f t="shared" si="252"/>
        <v/>
      </c>
      <c r="Z761" s="100" t="str">
        <f>IF(LEN(P761)&gt;0, DATA_ANALYSIS!E$20*P761+DATA_ANALYSIS!R$20, "")</f>
        <v/>
      </c>
      <c r="AA761" s="100" t="str">
        <f t="shared" si="253"/>
        <v/>
      </c>
      <c r="AB761" s="100" t="str">
        <f t="shared" si="254"/>
        <v/>
      </c>
      <c r="AC761" s="106" t="str">
        <f t="shared" si="255"/>
        <v/>
      </c>
    </row>
    <row r="762" spans="2:29" x14ac:dyDescent="0.2">
      <c r="B762" s="26"/>
      <c r="C762" s="101">
        <f t="shared" si="256"/>
        <v>0</v>
      </c>
      <c r="D762" s="105"/>
      <c r="E762" s="35"/>
      <c r="F762" s="32" t="str">
        <f t="shared" si="257"/>
        <v>N</v>
      </c>
      <c r="G762" s="32" t="str">
        <f t="shared" si="258"/>
        <v>N</v>
      </c>
      <c r="H762" s="32" t="str">
        <f t="shared" si="266"/>
        <v/>
      </c>
      <c r="I762" s="32" t="str">
        <f t="shared" si="246"/>
        <v/>
      </c>
      <c r="J762" s="32" t="str">
        <f t="shared" si="247"/>
        <v/>
      </c>
      <c r="K762" s="32" t="str">
        <f t="shared" si="259"/>
        <v/>
      </c>
      <c r="L762" s="32" t="str">
        <f t="shared" si="260"/>
        <v/>
      </c>
      <c r="M762" s="32" t="str">
        <f t="shared" si="248"/>
        <v/>
      </c>
      <c r="N762" s="32" t="str">
        <f t="shared" si="249"/>
        <v/>
      </c>
      <c r="O762" s="35" t="s">
        <v>51</v>
      </c>
      <c r="P762" s="32"/>
      <c r="Q762" s="32"/>
      <c r="R762" s="100" t="str">
        <f t="shared" si="261"/>
        <v/>
      </c>
      <c r="S762" s="100" t="str">
        <f t="shared" si="262"/>
        <v/>
      </c>
      <c r="T762" s="100" t="str">
        <f t="shared" si="263"/>
        <v/>
      </c>
      <c r="U762" s="100" t="str">
        <f t="shared" si="264"/>
        <v/>
      </c>
      <c r="V762" s="100" t="str">
        <f t="shared" si="250"/>
        <v/>
      </c>
      <c r="W762" s="100" t="str">
        <f t="shared" si="265"/>
        <v/>
      </c>
      <c r="X762" s="100" t="str">
        <f t="shared" si="251"/>
        <v/>
      </c>
      <c r="Y762" s="100" t="str">
        <f t="shared" si="252"/>
        <v/>
      </c>
      <c r="Z762" s="100" t="str">
        <f>IF(LEN(P762)&gt;0, DATA_ANALYSIS!E$20*P762+DATA_ANALYSIS!R$20, "")</f>
        <v/>
      </c>
      <c r="AA762" s="100" t="str">
        <f t="shared" si="253"/>
        <v/>
      </c>
      <c r="AB762" s="100" t="str">
        <f t="shared" si="254"/>
        <v/>
      </c>
      <c r="AC762" s="106" t="str">
        <f t="shared" si="255"/>
        <v/>
      </c>
    </row>
    <row r="763" spans="2:29" x14ac:dyDescent="0.2">
      <c r="B763" s="26"/>
      <c r="C763" s="101">
        <f t="shared" si="256"/>
        <v>0</v>
      </c>
      <c r="D763" s="105"/>
      <c r="E763" s="35"/>
      <c r="F763" s="32" t="str">
        <f t="shared" si="257"/>
        <v>N</v>
      </c>
      <c r="G763" s="32" t="str">
        <f t="shared" si="258"/>
        <v>N</v>
      </c>
      <c r="H763" s="32" t="str">
        <f t="shared" si="266"/>
        <v/>
      </c>
      <c r="I763" s="32" t="str">
        <f t="shared" si="246"/>
        <v/>
      </c>
      <c r="J763" s="32" t="str">
        <f t="shared" si="247"/>
        <v/>
      </c>
      <c r="K763" s="32" t="str">
        <f t="shared" si="259"/>
        <v/>
      </c>
      <c r="L763" s="32" t="str">
        <f t="shared" si="260"/>
        <v/>
      </c>
      <c r="M763" s="32" t="str">
        <f t="shared" si="248"/>
        <v/>
      </c>
      <c r="N763" s="32" t="str">
        <f t="shared" si="249"/>
        <v/>
      </c>
      <c r="O763" s="35" t="s">
        <v>51</v>
      </c>
      <c r="P763" s="32"/>
      <c r="Q763" s="32"/>
      <c r="R763" s="100" t="str">
        <f t="shared" si="261"/>
        <v/>
      </c>
      <c r="S763" s="100" t="str">
        <f t="shared" si="262"/>
        <v/>
      </c>
      <c r="T763" s="100" t="str">
        <f t="shared" si="263"/>
        <v/>
      </c>
      <c r="U763" s="100" t="str">
        <f t="shared" si="264"/>
        <v/>
      </c>
      <c r="V763" s="100" t="str">
        <f t="shared" si="250"/>
        <v/>
      </c>
      <c r="W763" s="100" t="str">
        <f t="shared" si="265"/>
        <v/>
      </c>
      <c r="X763" s="100" t="str">
        <f t="shared" si="251"/>
        <v/>
      </c>
      <c r="Y763" s="100" t="str">
        <f t="shared" si="252"/>
        <v/>
      </c>
      <c r="Z763" s="100" t="str">
        <f>IF(LEN(P763)&gt;0, DATA_ANALYSIS!E$20*P763+DATA_ANALYSIS!R$20, "")</f>
        <v/>
      </c>
      <c r="AA763" s="100" t="str">
        <f t="shared" si="253"/>
        <v/>
      </c>
      <c r="AB763" s="100" t="str">
        <f t="shared" si="254"/>
        <v/>
      </c>
      <c r="AC763" s="106" t="str">
        <f t="shared" si="255"/>
        <v/>
      </c>
    </row>
    <row r="764" spans="2:29" x14ac:dyDescent="0.2">
      <c r="B764" s="26"/>
      <c r="C764" s="101">
        <f t="shared" si="256"/>
        <v>0</v>
      </c>
      <c r="D764" s="105"/>
      <c r="E764" s="35"/>
      <c r="F764" s="32" t="str">
        <f t="shared" si="257"/>
        <v>N</v>
      </c>
      <c r="G764" s="32" t="str">
        <f t="shared" si="258"/>
        <v>N</v>
      </c>
      <c r="H764" s="32" t="str">
        <f t="shared" si="266"/>
        <v/>
      </c>
      <c r="I764" s="32" t="str">
        <f t="shared" si="246"/>
        <v/>
      </c>
      <c r="J764" s="32" t="str">
        <f t="shared" si="247"/>
        <v/>
      </c>
      <c r="K764" s="32" t="str">
        <f t="shared" si="259"/>
        <v/>
      </c>
      <c r="L764" s="32" t="str">
        <f t="shared" si="260"/>
        <v/>
      </c>
      <c r="M764" s="32" t="str">
        <f t="shared" si="248"/>
        <v/>
      </c>
      <c r="N764" s="32" t="str">
        <f t="shared" si="249"/>
        <v/>
      </c>
      <c r="O764" s="35" t="s">
        <v>51</v>
      </c>
      <c r="P764" s="32"/>
      <c r="Q764" s="32"/>
      <c r="R764" s="100" t="str">
        <f t="shared" si="261"/>
        <v/>
      </c>
      <c r="S764" s="100" t="str">
        <f t="shared" si="262"/>
        <v/>
      </c>
      <c r="T764" s="100" t="str">
        <f t="shared" si="263"/>
        <v/>
      </c>
      <c r="U764" s="100" t="str">
        <f t="shared" si="264"/>
        <v/>
      </c>
      <c r="V764" s="100" t="str">
        <f t="shared" si="250"/>
        <v/>
      </c>
      <c r="W764" s="100" t="str">
        <f t="shared" si="265"/>
        <v/>
      </c>
      <c r="X764" s="100" t="str">
        <f t="shared" si="251"/>
        <v/>
      </c>
      <c r="Y764" s="100" t="str">
        <f t="shared" si="252"/>
        <v/>
      </c>
      <c r="Z764" s="100" t="str">
        <f>IF(LEN(P764)&gt;0, DATA_ANALYSIS!E$20*P764+DATA_ANALYSIS!R$20, "")</f>
        <v/>
      </c>
      <c r="AA764" s="100" t="str">
        <f t="shared" si="253"/>
        <v/>
      </c>
      <c r="AB764" s="100" t="str">
        <f t="shared" si="254"/>
        <v/>
      </c>
      <c r="AC764" s="106" t="str">
        <f t="shared" si="255"/>
        <v/>
      </c>
    </row>
    <row r="765" spans="2:29" x14ac:dyDescent="0.2">
      <c r="B765" s="26"/>
      <c r="C765" s="101">
        <f t="shared" si="256"/>
        <v>0</v>
      </c>
      <c r="D765" s="105"/>
      <c r="E765" s="35"/>
      <c r="F765" s="32" t="str">
        <f t="shared" si="257"/>
        <v>N</v>
      </c>
      <c r="G765" s="32" t="str">
        <f t="shared" si="258"/>
        <v>N</v>
      </c>
      <c r="H765" s="32" t="str">
        <f t="shared" si="266"/>
        <v/>
      </c>
      <c r="I765" s="32" t="str">
        <f t="shared" si="246"/>
        <v/>
      </c>
      <c r="J765" s="32" t="str">
        <f t="shared" si="247"/>
        <v/>
      </c>
      <c r="K765" s="32" t="str">
        <f t="shared" si="259"/>
        <v/>
      </c>
      <c r="L765" s="32" t="str">
        <f t="shared" si="260"/>
        <v/>
      </c>
      <c r="M765" s="32" t="str">
        <f t="shared" si="248"/>
        <v/>
      </c>
      <c r="N765" s="32" t="str">
        <f t="shared" si="249"/>
        <v/>
      </c>
      <c r="O765" s="35" t="s">
        <v>51</v>
      </c>
      <c r="P765" s="32"/>
      <c r="Q765" s="32"/>
      <c r="R765" s="100" t="str">
        <f t="shared" si="261"/>
        <v/>
      </c>
      <c r="S765" s="100" t="str">
        <f t="shared" si="262"/>
        <v/>
      </c>
      <c r="T765" s="100" t="str">
        <f t="shared" si="263"/>
        <v/>
      </c>
      <c r="U765" s="100" t="str">
        <f t="shared" si="264"/>
        <v/>
      </c>
      <c r="V765" s="100" t="str">
        <f t="shared" si="250"/>
        <v/>
      </c>
      <c r="W765" s="100" t="str">
        <f t="shared" si="265"/>
        <v/>
      </c>
      <c r="X765" s="100" t="str">
        <f t="shared" si="251"/>
        <v/>
      </c>
      <c r="Y765" s="100" t="str">
        <f t="shared" si="252"/>
        <v/>
      </c>
      <c r="Z765" s="100" t="str">
        <f>IF(LEN(P765)&gt;0, DATA_ANALYSIS!E$20*P765+DATA_ANALYSIS!R$20, "")</f>
        <v/>
      </c>
      <c r="AA765" s="100" t="str">
        <f t="shared" si="253"/>
        <v/>
      </c>
      <c r="AB765" s="100" t="str">
        <f t="shared" si="254"/>
        <v/>
      </c>
      <c r="AC765" s="106" t="str">
        <f t="shared" si="255"/>
        <v/>
      </c>
    </row>
    <row r="766" spans="2:29" x14ac:dyDescent="0.2">
      <c r="B766" s="26"/>
      <c r="C766" s="101">
        <f t="shared" si="256"/>
        <v>0</v>
      </c>
      <c r="D766" s="105"/>
      <c r="E766" s="35"/>
      <c r="F766" s="32" t="str">
        <f t="shared" si="257"/>
        <v>N</v>
      </c>
      <c r="G766" s="32" t="str">
        <f t="shared" si="258"/>
        <v>N</v>
      </c>
      <c r="H766" s="32" t="str">
        <f t="shared" si="266"/>
        <v/>
      </c>
      <c r="I766" s="32" t="str">
        <f t="shared" si="246"/>
        <v/>
      </c>
      <c r="J766" s="32" t="str">
        <f t="shared" si="247"/>
        <v/>
      </c>
      <c r="K766" s="32" t="str">
        <f t="shared" si="259"/>
        <v/>
      </c>
      <c r="L766" s="32" t="str">
        <f t="shared" si="260"/>
        <v/>
      </c>
      <c r="M766" s="32" t="str">
        <f t="shared" si="248"/>
        <v/>
      </c>
      <c r="N766" s="32" t="str">
        <f t="shared" si="249"/>
        <v/>
      </c>
      <c r="O766" s="35" t="s">
        <v>51</v>
      </c>
      <c r="P766" s="32"/>
      <c r="Q766" s="32"/>
      <c r="R766" s="100" t="str">
        <f t="shared" si="261"/>
        <v/>
      </c>
      <c r="S766" s="100" t="str">
        <f t="shared" si="262"/>
        <v/>
      </c>
      <c r="T766" s="100" t="str">
        <f t="shared" si="263"/>
        <v/>
      </c>
      <c r="U766" s="100" t="str">
        <f t="shared" si="264"/>
        <v/>
      </c>
      <c r="V766" s="100" t="str">
        <f t="shared" si="250"/>
        <v/>
      </c>
      <c r="W766" s="100" t="str">
        <f t="shared" si="265"/>
        <v/>
      </c>
      <c r="X766" s="100" t="str">
        <f t="shared" si="251"/>
        <v/>
      </c>
      <c r="Y766" s="100" t="str">
        <f t="shared" si="252"/>
        <v/>
      </c>
      <c r="Z766" s="100" t="str">
        <f>IF(LEN(P766)&gt;0, DATA_ANALYSIS!E$20*P766+DATA_ANALYSIS!R$20, "")</f>
        <v/>
      </c>
      <c r="AA766" s="100" t="str">
        <f t="shared" si="253"/>
        <v/>
      </c>
      <c r="AB766" s="100" t="str">
        <f t="shared" si="254"/>
        <v/>
      </c>
      <c r="AC766" s="106" t="str">
        <f t="shared" si="255"/>
        <v/>
      </c>
    </row>
    <row r="767" spans="2:29" x14ac:dyDescent="0.2">
      <c r="B767" s="26"/>
      <c r="C767" s="101">
        <f t="shared" si="256"/>
        <v>0</v>
      </c>
      <c r="D767" s="105"/>
      <c r="E767" s="35"/>
      <c r="F767" s="32" t="str">
        <f t="shared" si="257"/>
        <v>N</v>
      </c>
      <c r="G767" s="32" t="str">
        <f t="shared" si="258"/>
        <v>N</v>
      </c>
      <c r="H767" s="32" t="str">
        <f t="shared" si="266"/>
        <v/>
      </c>
      <c r="I767" s="32" t="str">
        <f t="shared" si="246"/>
        <v/>
      </c>
      <c r="J767" s="32" t="str">
        <f t="shared" si="247"/>
        <v/>
      </c>
      <c r="K767" s="32" t="str">
        <f t="shared" si="259"/>
        <v/>
      </c>
      <c r="L767" s="32" t="str">
        <f t="shared" si="260"/>
        <v/>
      </c>
      <c r="M767" s="32" t="str">
        <f t="shared" si="248"/>
        <v/>
      </c>
      <c r="N767" s="32" t="str">
        <f t="shared" si="249"/>
        <v/>
      </c>
      <c r="O767" s="35" t="s">
        <v>51</v>
      </c>
      <c r="P767" s="32"/>
      <c r="Q767" s="32"/>
      <c r="R767" s="100" t="str">
        <f t="shared" si="261"/>
        <v/>
      </c>
      <c r="S767" s="100" t="str">
        <f t="shared" si="262"/>
        <v/>
      </c>
      <c r="T767" s="100" t="str">
        <f t="shared" si="263"/>
        <v/>
      </c>
      <c r="U767" s="100" t="str">
        <f t="shared" si="264"/>
        <v/>
      </c>
      <c r="V767" s="100" t="str">
        <f t="shared" si="250"/>
        <v/>
      </c>
      <c r="W767" s="100" t="str">
        <f t="shared" si="265"/>
        <v/>
      </c>
      <c r="X767" s="100" t="str">
        <f t="shared" si="251"/>
        <v/>
      </c>
      <c r="Y767" s="100" t="str">
        <f t="shared" si="252"/>
        <v/>
      </c>
      <c r="Z767" s="100" t="str">
        <f>IF(LEN(P767)&gt;0, DATA_ANALYSIS!E$20*P767+DATA_ANALYSIS!R$20, "")</f>
        <v/>
      </c>
      <c r="AA767" s="100" t="str">
        <f t="shared" si="253"/>
        <v/>
      </c>
      <c r="AB767" s="100" t="str">
        <f t="shared" si="254"/>
        <v/>
      </c>
      <c r="AC767" s="106" t="str">
        <f t="shared" si="255"/>
        <v/>
      </c>
    </row>
    <row r="768" spans="2:29" x14ac:dyDescent="0.2">
      <c r="B768" s="26"/>
      <c r="C768" s="101">
        <f t="shared" si="256"/>
        <v>0</v>
      </c>
      <c r="D768" s="105"/>
      <c r="E768" s="35"/>
      <c r="F768" s="32" t="str">
        <f t="shared" si="257"/>
        <v>N</v>
      </c>
      <c r="G768" s="32" t="str">
        <f t="shared" si="258"/>
        <v>N</v>
      </c>
      <c r="H768" s="32" t="str">
        <f t="shared" si="266"/>
        <v/>
      </c>
      <c r="I768" s="32" t="str">
        <f t="shared" si="246"/>
        <v/>
      </c>
      <c r="J768" s="32" t="str">
        <f t="shared" si="247"/>
        <v/>
      </c>
      <c r="K768" s="32" t="str">
        <f t="shared" si="259"/>
        <v/>
      </c>
      <c r="L768" s="32" t="str">
        <f t="shared" si="260"/>
        <v/>
      </c>
      <c r="M768" s="32" t="str">
        <f t="shared" si="248"/>
        <v/>
      </c>
      <c r="N768" s="32" t="str">
        <f t="shared" si="249"/>
        <v/>
      </c>
      <c r="O768" s="35" t="s">
        <v>51</v>
      </c>
      <c r="P768" s="32"/>
      <c r="Q768" s="32"/>
      <c r="R768" s="100" t="str">
        <f t="shared" si="261"/>
        <v/>
      </c>
      <c r="S768" s="100" t="str">
        <f t="shared" si="262"/>
        <v/>
      </c>
      <c r="T768" s="100" t="str">
        <f t="shared" si="263"/>
        <v/>
      </c>
      <c r="U768" s="100" t="str">
        <f t="shared" si="264"/>
        <v/>
      </c>
      <c r="V768" s="100" t="str">
        <f t="shared" si="250"/>
        <v/>
      </c>
      <c r="W768" s="100" t="str">
        <f t="shared" si="265"/>
        <v/>
      </c>
      <c r="X768" s="100" t="str">
        <f t="shared" si="251"/>
        <v/>
      </c>
      <c r="Y768" s="100" t="str">
        <f t="shared" si="252"/>
        <v/>
      </c>
      <c r="Z768" s="100" t="str">
        <f>IF(LEN(P768)&gt;0, DATA_ANALYSIS!E$20*P768+DATA_ANALYSIS!R$20, "")</f>
        <v/>
      </c>
      <c r="AA768" s="100" t="str">
        <f t="shared" si="253"/>
        <v/>
      </c>
      <c r="AB768" s="100" t="str">
        <f t="shared" si="254"/>
        <v/>
      </c>
      <c r="AC768" s="106" t="str">
        <f t="shared" si="255"/>
        <v/>
      </c>
    </row>
    <row r="769" spans="2:29" x14ac:dyDescent="0.2">
      <c r="B769" s="26"/>
      <c r="C769" s="101">
        <f t="shared" si="256"/>
        <v>0</v>
      </c>
      <c r="D769" s="105"/>
      <c r="E769" s="35"/>
      <c r="F769" s="32" t="str">
        <f t="shared" si="257"/>
        <v>N</v>
      </c>
      <c r="G769" s="32" t="str">
        <f t="shared" si="258"/>
        <v>N</v>
      </c>
      <c r="H769" s="32" t="str">
        <f t="shared" si="266"/>
        <v/>
      </c>
      <c r="I769" s="32" t="str">
        <f t="shared" si="246"/>
        <v/>
      </c>
      <c r="J769" s="32" t="str">
        <f t="shared" si="247"/>
        <v/>
      </c>
      <c r="K769" s="32" t="str">
        <f t="shared" si="259"/>
        <v/>
      </c>
      <c r="L769" s="32" t="str">
        <f t="shared" si="260"/>
        <v/>
      </c>
      <c r="M769" s="32" t="str">
        <f t="shared" si="248"/>
        <v/>
      </c>
      <c r="N769" s="32" t="str">
        <f t="shared" si="249"/>
        <v/>
      </c>
      <c r="O769" s="35" t="s">
        <v>51</v>
      </c>
      <c r="P769" s="32"/>
      <c r="Q769" s="32"/>
      <c r="R769" s="100" t="str">
        <f t="shared" si="261"/>
        <v/>
      </c>
      <c r="S769" s="100" t="str">
        <f t="shared" si="262"/>
        <v/>
      </c>
      <c r="T769" s="100" t="str">
        <f t="shared" si="263"/>
        <v/>
      </c>
      <c r="U769" s="100" t="str">
        <f t="shared" si="264"/>
        <v/>
      </c>
      <c r="V769" s="100" t="str">
        <f t="shared" si="250"/>
        <v/>
      </c>
      <c r="W769" s="100" t="str">
        <f t="shared" si="265"/>
        <v/>
      </c>
      <c r="X769" s="100" t="str">
        <f t="shared" si="251"/>
        <v/>
      </c>
      <c r="Y769" s="100" t="str">
        <f t="shared" si="252"/>
        <v/>
      </c>
      <c r="Z769" s="100" t="str">
        <f>IF(LEN(P769)&gt;0, DATA_ANALYSIS!E$20*P769+DATA_ANALYSIS!R$20, "")</f>
        <v/>
      </c>
      <c r="AA769" s="100" t="str">
        <f t="shared" si="253"/>
        <v/>
      </c>
      <c r="AB769" s="100" t="str">
        <f t="shared" si="254"/>
        <v/>
      </c>
      <c r="AC769" s="106" t="str">
        <f t="shared" si="255"/>
        <v/>
      </c>
    </row>
    <row r="770" spans="2:29" x14ac:dyDescent="0.2">
      <c r="B770" s="26"/>
      <c r="C770" s="101">
        <f t="shared" si="256"/>
        <v>0</v>
      </c>
      <c r="D770" s="105"/>
      <c r="E770" s="35"/>
      <c r="F770" s="32" t="str">
        <f t="shared" si="257"/>
        <v>N</v>
      </c>
      <c r="G770" s="32" t="str">
        <f t="shared" si="258"/>
        <v>N</v>
      </c>
      <c r="H770" s="32" t="str">
        <f t="shared" si="266"/>
        <v/>
      </c>
      <c r="I770" s="32" t="str">
        <f t="shared" si="246"/>
        <v/>
      </c>
      <c r="J770" s="32" t="str">
        <f t="shared" si="247"/>
        <v/>
      </c>
      <c r="K770" s="32" t="str">
        <f t="shared" si="259"/>
        <v/>
      </c>
      <c r="L770" s="32" t="str">
        <f t="shared" si="260"/>
        <v/>
      </c>
      <c r="M770" s="32" t="str">
        <f t="shared" si="248"/>
        <v/>
      </c>
      <c r="N770" s="32" t="str">
        <f t="shared" si="249"/>
        <v/>
      </c>
      <c r="O770" s="35" t="s">
        <v>51</v>
      </c>
      <c r="P770" s="32"/>
      <c r="Q770" s="32"/>
      <c r="R770" s="100" t="str">
        <f t="shared" si="261"/>
        <v/>
      </c>
      <c r="S770" s="100" t="str">
        <f t="shared" si="262"/>
        <v/>
      </c>
      <c r="T770" s="100" t="str">
        <f t="shared" si="263"/>
        <v/>
      </c>
      <c r="U770" s="100" t="str">
        <f t="shared" si="264"/>
        <v/>
      </c>
      <c r="V770" s="100" t="str">
        <f t="shared" si="250"/>
        <v/>
      </c>
      <c r="W770" s="100" t="str">
        <f t="shared" si="265"/>
        <v/>
      </c>
      <c r="X770" s="100" t="str">
        <f t="shared" si="251"/>
        <v/>
      </c>
      <c r="Y770" s="100" t="str">
        <f t="shared" si="252"/>
        <v/>
      </c>
      <c r="Z770" s="100" t="str">
        <f>IF(LEN(P770)&gt;0, DATA_ANALYSIS!E$20*P770+DATA_ANALYSIS!R$20, "")</f>
        <v/>
      </c>
      <c r="AA770" s="100" t="str">
        <f t="shared" si="253"/>
        <v/>
      </c>
      <c r="AB770" s="100" t="str">
        <f t="shared" si="254"/>
        <v/>
      </c>
      <c r="AC770" s="106" t="str">
        <f t="shared" si="255"/>
        <v/>
      </c>
    </row>
    <row r="771" spans="2:29" x14ac:dyDescent="0.2">
      <c r="B771" s="26"/>
      <c r="C771" s="101">
        <f t="shared" si="256"/>
        <v>0</v>
      </c>
      <c r="D771" s="105"/>
      <c r="E771" s="35"/>
      <c r="F771" s="32" t="str">
        <f t="shared" si="257"/>
        <v>N</v>
      </c>
      <c r="G771" s="32" t="str">
        <f t="shared" si="258"/>
        <v>N</v>
      </c>
      <c r="H771" s="32" t="str">
        <f t="shared" si="266"/>
        <v/>
      </c>
      <c r="I771" s="32" t="str">
        <f t="shared" si="246"/>
        <v/>
      </c>
      <c r="J771" s="32" t="str">
        <f t="shared" si="247"/>
        <v/>
      </c>
      <c r="K771" s="32" t="str">
        <f t="shared" si="259"/>
        <v/>
      </c>
      <c r="L771" s="32" t="str">
        <f t="shared" si="260"/>
        <v/>
      </c>
      <c r="M771" s="32" t="str">
        <f t="shared" si="248"/>
        <v/>
      </c>
      <c r="N771" s="32" t="str">
        <f t="shared" si="249"/>
        <v/>
      </c>
      <c r="O771" s="35" t="s">
        <v>51</v>
      </c>
      <c r="P771" s="32"/>
      <c r="Q771" s="32"/>
      <c r="R771" s="100" t="str">
        <f t="shared" si="261"/>
        <v/>
      </c>
      <c r="S771" s="100" t="str">
        <f t="shared" si="262"/>
        <v/>
      </c>
      <c r="T771" s="100" t="str">
        <f t="shared" si="263"/>
        <v/>
      </c>
      <c r="U771" s="100" t="str">
        <f t="shared" si="264"/>
        <v/>
      </c>
      <c r="V771" s="100" t="str">
        <f t="shared" si="250"/>
        <v/>
      </c>
      <c r="W771" s="100" t="str">
        <f t="shared" si="265"/>
        <v/>
      </c>
      <c r="X771" s="100" t="str">
        <f t="shared" si="251"/>
        <v/>
      </c>
      <c r="Y771" s="100" t="str">
        <f t="shared" si="252"/>
        <v/>
      </c>
      <c r="Z771" s="100" t="str">
        <f>IF(LEN(P771)&gt;0, DATA_ANALYSIS!E$20*P771+DATA_ANALYSIS!R$20, "")</f>
        <v/>
      </c>
      <c r="AA771" s="100" t="str">
        <f t="shared" si="253"/>
        <v/>
      </c>
      <c r="AB771" s="100" t="str">
        <f t="shared" si="254"/>
        <v/>
      </c>
      <c r="AC771" s="106" t="str">
        <f t="shared" si="255"/>
        <v/>
      </c>
    </row>
    <row r="772" spans="2:29" x14ac:dyDescent="0.2">
      <c r="B772" s="26"/>
      <c r="C772" s="101">
        <f t="shared" si="256"/>
        <v>0</v>
      </c>
      <c r="D772" s="105"/>
      <c r="E772" s="35"/>
      <c r="F772" s="32" t="str">
        <f t="shared" si="257"/>
        <v>N</v>
      </c>
      <c r="G772" s="32" t="str">
        <f t="shared" si="258"/>
        <v>N</v>
      </c>
      <c r="H772" s="32" t="str">
        <f t="shared" si="266"/>
        <v/>
      </c>
      <c r="I772" s="32" t="str">
        <f t="shared" si="246"/>
        <v/>
      </c>
      <c r="J772" s="32" t="str">
        <f t="shared" si="247"/>
        <v/>
      </c>
      <c r="K772" s="32" t="str">
        <f t="shared" si="259"/>
        <v/>
      </c>
      <c r="L772" s="32" t="str">
        <f t="shared" si="260"/>
        <v/>
      </c>
      <c r="M772" s="32" t="str">
        <f t="shared" si="248"/>
        <v/>
      </c>
      <c r="N772" s="32" t="str">
        <f t="shared" si="249"/>
        <v/>
      </c>
      <c r="O772" s="35" t="s">
        <v>51</v>
      </c>
      <c r="P772" s="32"/>
      <c r="Q772" s="32"/>
      <c r="R772" s="100" t="str">
        <f t="shared" si="261"/>
        <v/>
      </c>
      <c r="S772" s="100" t="str">
        <f t="shared" si="262"/>
        <v/>
      </c>
      <c r="T772" s="100" t="str">
        <f t="shared" si="263"/>
        <v/>
      </c>
      <c r="U772" s="100" t="str">
        <f t="shared" si="264"/>
        <v/>
      </c>
      <c r="V772" s="100" t="str">
        <f t="shared" si="250"/>
        <v/>
      </c>
      <c r="W772" s="100" t="str">
        <f t="shared" si="265"/>
        <v/>
      </c>
      <c r="X772" s="100" t="str">
        <f t="shared" si="251"/>
        <v/>
      </c>
      <c r="Y772" s="100" t="str">
        <f t="shared" si="252"/>
        <v/>
      </c>
      <c r="Z772" s="100" t="str">
        <f>IF(LEN(P772)&gt;0, DATA_ANALYSIS!E$20*P772+DATA_ANALYSIS!R$20, "")</f>
        <v/>
      </c>
      <c r="AA772" s="100" t="str">
        <f t="shared" si="253"/>
        <v/>
      </c>
      <c r="AB772" s="100" t="str">
        <f t="shared" si="254"/>
        <v/>
      </c>
      <c r="AC772" s="106" t="str">
        <f t="shared" si="255"/>
        <v/>
      </c>
    </row>
    <row r="773" spans="2:29" x14ac:dyDescent="0.2">
      <c r="B773" s="26"/>
      <c r="C773" s="101">
        <f t="shared" si="256"/>
        <v>0</v>
      </c>
      <c r="D773" s="105"/>
      <c r="E773" s="35"/>
      <c r="F773" s="32" t="str">
        <f t="shared" si="257"/>
        <v>N</v>
      </c>
      <c r="G773" s="32" t="str">
        <f t="shared" si="258"/>
        <v>N</v>
      </c>
      <c r="H773" s="32" t="str">
        <f t="shared" si="266"/>
        <v/>
      </c>
      <c r="I773" s="32" t="str">
        <f t="shared" si="246"/>
        <v/>
      </c>
      <c r="J773" s="32" t="str">
        <f t="shared" si="247"/>
        <v/>
      </c>
      <c r="K773" s="32" t="str">
        <f t="shared" si="259"/>
        <v/>
      </c>
      <c r="L773" s="32" t="str">
        <f t="shared" si="260"/>
        <v/>
      </c>
      <c r="M773" s="32" t="str">
        <f t="shared" si="248"/>
        <v/>
      </c>
      <c r="N773" s="32" t="str">
        <f t="shared" si="249"/>
        <v/>
      </c>
      <c r="O773" s="35" t="s">
        <v>51</v>
      </c>
      <c r="P773" s="32"/>
      <c r="Q773" s="32"/>
      <c r="R773" s="100" t="str">
        <f t="shared" si="261"/>
        <v/>
      </c>
      <c r="S773" s="100" t="str">
        <f t="shared" si="262"/>
        <v/>
      </c>
      <c r="T773" s="100" t="str">
        <f t="shared" si="263"/>
        <v/>
      </c>
      <c r="U773" s="100" t="str">
        <f t="shared" si="264"/>
        <v/>
      </c>
      <c r="V773" s="100" t="str">
        <f t="shared" si="250"/>
        <v/>
      </c>
      <c r="W773" s="100" t="str">
        <f t="shared" si="265"/>
        <v/>
      </c>
      <c r="X773" s="100" t="str">
        <f t="shared" si="251"/>
        <v/>
      </c>
      <c r="Y773" s="100" t="str">
        <f t="shared" si="252"/>
        <v/>
      </c>
      <c r="Z773" s="100" t="str">
        <f>IF(LEN(P773)&gt;0, DATA_ANALYSIS!E$20*P773+DATA_ANALYSIS!R$20, "")</f>
        <v/>
      </c>
      <c r="AA773" s="100" t="str">
        <f t="shared" si="253"/>
        <v/>
      </c>
      <c r="AB773" s="100" t="str">
        <f t="shared" si="254"/>
        <v/>
      </c>
      <c r="AC773" s="106" t="str">
        <f t="shared" si="255"/>
        <v/>
      </c>
    </row>
    <row r="774" spans="2:29" x14ac:dyDescent="0.2">
      <c r="B774" s="26"/>
      <c r="C774" s="101">
        <f t="shared" si="256"/>
        <v>0</v>
      </c>
      <c r="D774" s="105"/>
      <c r="E774" s="35"/>
      <c r="F774" s="32" t="str">
        <f t="shared" si="257"/>
        <v>N</v>
      </c>
      <c r="G774" s="32" t="str">
        <f t="shared" si="258"/>
        <v>N</v>
      </c>
      <c r="H774" s="32" t="str">
        <f t="shared" si="266"/>
        <v/>
      </c>
      <c r="I774" s="32" t="str">
        <f t="shared" si="246"/>
        <v/>
      </c>
      <c r="J774" s="32" t="str">
        <f t="shared" si="247"/>
        <v/>
      </c>
      <c r="K774" s="32" t="str">
        <f t="shared" si="259"/>
        <v/>
      </c>
      <c r="L774" s="32" t="str">
        <f t="shared" si="260"/>
        <v/>
      </c>
      <c r="M774" s="32" t="str">
        <f t="shared" si="248"/>
        <v/>
      </c>
      <c r="N774" s="32" t="str">
        <f t="shared" si="249"/>
        <v/>
      </c>
      <c r="O774" s="35" t="s">
        <v>51</v>
      </c>
      <c r="P774" s="32"/>
      <c r="Q774" s="32"/>
      <c r="R774" s="100" t="str">
        <f t="shared" si="261"/>
        <v/>
      </c>
      <c r="S774" s="100" t="str">
        <f t="shared" si="262"/>
        <v/>
      </c>
      <c r="T774" s="100" t="str">
        <f t="shared" si="263"/>
        <v/>
      </c>
      <c r="U774" s="100" t="str">
        <f t="shared" si="264"/>
        <v/>
      </c>
      <c r="V774" s="100" t="str">
        <f t="shared" si="250"/>
        <v/>
      </c>
      <c r="W774" s="100" t="str">
        <f t="shared" si="265"/>
        <v/>
      </c>
      <c r="X774" s="100" t="str">
        <f t="shared" si="251"/>
        <v/>
      </c>
      <c r="Y774" s="100" t="str">
        <f t="shared" si="252"/>
        <v/>
      </c>
      <c r="Z774" s="100" t="str">
        <f>IF(LEN(P774)&gt;0, DATA_ANALYSIS!E$20*P774+DATA_ANALYSIS!R$20, "")</f>
        <v/>
      </c>
      <c r="AA774" s="100" t="str">
        <f t="shared" si="253"/>
        <v/>
      </c>
      <c r="AB774" s="100" t="str">
        <f t="shared" si="254"/>
        <v/>
      </c>
      <c r="AC774" s="106" t="str">
        <f t="shared" si="255"/>
        <v/>
      </c>
    </row>
    <row r="775" spans="2:29" x14ac:dyDescent="0.2">
      <c r="B775" s="26"/>
      <c r="C775" s="101">
        <f t="shared" si="256"/>
        <v>0</v>
      </c>
      <c r="D775" s="105"/>
      <c r="E775" s="35"/>
      <c r="F775" s="32" t="str">
        <f t="shared" si="257"/>
        <v>N</v>
      </c>
      <c r="G775" s="32" t="str">
        <f t="shared" si="258"/>
        <v>N</v>
      </c>
      <c r="H775" s="32" t="str">
        <f t="shared" si="266"/>
        <v/>
      </c>
      <c r="I775" s="32" t="str">
        <f t="shared" si="246"/>
        <v/>
      </c>
      <c r="J775" s="32" t="str">
        <f t="shared" si="247"/>
        <v/>
      </c>
      <c r="K775" s="32" t="str">
        <f t="shared" si="259"/>
        <v/>
      </c>
      <c r="L775" s="32" t="str">
        <f t="shared" si="260"/>
        <v/>
      </c>
      <c r="M775" s="32" t="str">
        <f t="shared" si="248"/>
        <v/>
      </c>
      <c r="N775" s="32" t="str">
        <f t="shared" si="249"/>
        <v/>
      </c>
      <c r="O775" s="35" t="s">
        <v>51</v>
      </c>
      <c r="P775" s="32"/>
      <c r="Q775" s="32"/>
      <c r="R775" s="100" t="str">
        <f t="shared" si="261"/>
        <v/>
      </c>
      <c r="S775" s="100" t="str">
        <f t="shared" si="262"/>
        <v/>
      </c>
      <c r="T775" s="100" t="str">
        <f t="shared" si="263"/>
        <v/>
      </c>
      <c r="U775" s="100" t="str">
        <f t="shared" si="264"/>
        <v/>
      </c>
      <c r="V775" s="100" t="str">
        <f t="shared" si="250"/>
        <v/>
      </c>
      <c r="W775" s="100" t="str">
        <f t="shared" si="265"/>
        <v/>
      </c>
      <c r="X775" s="100" t="str">
        <f t="shared" si="251"/>
        <v/>
      </c>
      <c r="Y775" s="100" t="str">
        <f t="shared" si="252"/>
        <v/>
      </c>
      <c r="Z775" s="100" t="str">
        <f>IF(LEN(P775)&gt;0, DATA_ANALYSIS!E$20*P775+DATA_ANALYSIS!R$20, "")</f>
        <v/>
      </c>
      <c r="AA775" s="100" t="str">
        <f t="shared" si="253"/>
        <v/>
      </c>
      <c r="AB775" s="100" t="str">
        <f t="shared" si="254"/>
        <v/>
      </c>
      <c r="AC775" s="106" t="str">
        <f t="shared" si="255"/>
        <v/>
      </c>
    </row>
    <row r="776" spans="2:29" x14ac:dyDescent="0.2">
      <c r="B776" s="26"/>
      <c r="C776" s="101">
        <f t="shared" si="256"/>
        <v>0</v>
      </c>
      <c r="D776" s="105"/>
      <c r="E776" s="35"/>
      <c r="F776" s="32" t="str">
        <f t="shared" si="257"/>
        <v>N</v>
      </c>
      <c r="G776" s="32" t="str">
        <f t="shared" si="258"/>
        <v>N</v>
      </c>
      <c r="H776" s="32" t="str">
        <f t="shared" si="266"/>
        <v/>
      </c>
      <c r="I776" s="32" t="str">
        <f t="shared" si="246"/>
        <v/>
      </c>
      <c r="J776" s="32" t="str">
        <f t="shared" si="247"/>
        <v/>
      </c>
      <c r="K776" s="32" t="str">
        <f t="shared" si="259"/>
        <v/>
      </c>
      <c r="L776" s="32" t="str">
        <f t="shared" si="260"/>
        <v/>
      </c>
      <c r="M776" s="32" t="str">
        <f t="shared" si="248"/>
        <v/>
      </c>
      <c r="N776" s="32" t="str">
        <f t="shared" si="249"/>
        <v/>
      </c>
      <c r="O776" s="35" t="s">
        <v>51</v>
      </c>
      <c r="P776" s="32"/>
      <c r="Q776" s="32"/>
      <c r="R776" s="100" t="str">
        <f t="shared" si="261"/>
        <v/>
      </c>
      <c r="S776" s="100" t="str">
        <f t="shared" si="262"/>
        <v/>
      </c>
      <c r="T776" s="100" t="str">
        <f t="shared" si="263"/>
        <v/>
      </c>
      <c r="U776" s="100" t="str">
        <f t="shared" si="264"/>
        <v/>
      </c>
      <c r="V776" s="100" t="str">
        <f t="shared" si="250"/>
        <v/>
      </c>
      <c r="W776" s="100" t="str">
        <f t="shared" si="265"/>
        <v/>
      </c>
      <c r="X776" s="100" t="str">
        <f t="shared" si="251"/>
        <v/>
      </c>
      <c r="Y776" s="100" t="str">
        <f t="shared" si="252"/>
        <v/>
      </c>
      <c r="Z776" s="100" t="str">
        <f>IF(LEN(P776)&gt;0, DATA_ANALYSIS!E$20*P776+DATA_ANALYSIS!R$20, "")</f>
        <v/>
      </c>
      <c r="AA776" s="100" t="str">
        <f t="shared" si="253"/>
        <v/>
      </c>
      <c r="AB776" s="100" t="str">
        <f t="shared" si="254"/>
        <v/>
      </c>
      <c r="AC776" s="106" t="str">
        <f t="shared" si="255"/>
        <v/>
      </c>
    </row>
    <row r="777" spans="2:29" x14ac:dyDescent="0.2">
      <c r="B777" s="26"/>
      <c r="C777" s="101">
        <f t="shared" si="256"/>
        <v>0</v>
      </c>
      <c r="D777" s="105"/>
      <c r="E777" s="35"/>
      <c r="F777" s="32" t="str">
        <f t="shared" si="257"/>
        <v>N</v>
      </c>
      <c r="G777" s="32" t="str">
        <f t="shared" si="258"/>
        <v>N</v>
      </c>
      <c r="H777" s="32" t="str">
        <f t="shared" si="266"/>
        <v/>
      </c>
      <c r="I777" s="32" t="str">
        <f t="shared" si="246"/>
        <v/>
      </c>
      <c r="J777" s="32" t="str">
        <f t="shared" si="247"/>
        <v/>
      </c>
      <c r="K777" s="32" t="str">
        <f t="shared" si="259"/>
        <v/>
      </c>
      <c r="L777" s="32" t="str">
        <f t="shared" si="260"/>
        <v/>
      </c>
      <c r="M777" s="32" t="str">
        <f t="shared" si="248"/>
        <v/>
      </c>
      <c r="N777" s="32" t="str">
        <f t="shared" si="249"/>
        <v/>
      </c>
      <c r="O777" s="35" t="s">
        <v>51</v>
      </c>
      <c r="P777" s="32"/>
      <c r="Q777" s="32"/>
      <c r="R777" s="100" t="str">
        <f t="shared" si="261"/>
        <v/>
      </c>
      <c r="S777" s="100" t="str">
        <f t="shared" si="262"/>
        <v/>
      </c>
      <c r="T777" s="100" t="str">
        <f t="shared" si="263"/>
        <v/>
      </c>
      <c r="U777" s="100" t="str">
        <f t="shared" si="264"/>
        <v/>
      </c>
      <c r="V777" s="100" t="str">
        <f t="shared" si="250"/>
        <v/>
      </c>
      <c r="W777" s="100" t="str">
        <f t="shared" si="265"/>
        <v/>
      </c>
      <c r="X777" s="100" t="str">
        <f t="shared" si="251"/>
        <v/>
      </c>
      <c r="Y777" s="100" t="str">
        <f t="shared" si="252"/>
        <v/>
      </c>
      <c r="Z777" s="100" t="str">
        <f>IF(LEN(P777)&gt;0, DATA_ANALYSIS!E$20*P777+DATA_ANALYSIS!R$20, "")</f>
        <v/>
      </c>
      <c r="AA777" s="100" t="str">
        <f t="shared" si="253"/>
        <v/>
      </c>
      <c r="AB777" s="100" t="str">
        <f t="shared" si="254"/>
        <v/>
      </c>
      <c r="AC777" s="106" t="str">
        <f t="shared" si="255"/>
        <v/>
      </c>
    </row>
    <row r="778" spans="2:29" x14ac:dyDescent="0.2">
      <c r="B778" s="26"/>
      <c r="C778" s="101">
        <f t="shared" si="256"/>
        <v>0</v>
      </c>
      <c r="D778" s="105"/>
      <c r="E778" s="35"/>
      <c r="F778" s="32" t="str">
        <f t="shared" si="257"/>
        <v>N</v>
      </c>
      <c r="G778" s="32" t="str">
        <f t="shared" si="258"/>
        <v>N</v>
      </c>
      <c r="H778" s="32" t="str">
        <f t="shared" si="266"/>
        <v/>
      </c>
      <c r="I778" s="32" t="str">
        <f t="shared" si="246"/>
        <v/>
      </c>
      <c r="J778" s="32" t="str">
        <f t="shared" si="247"/>
        <v/>
      </c>
      <c r="K778" s="32" t="str">
        <f t="shared" si="259"/>
        <v/>
      </c>
      <c r="L778" s="32" t="str">
        <f t="shared" si="260"/>
        <v/>
      </c>
      <c r="M778" s="32" t="str">
        <f t="shared" si="248"/>
        <v/>
      </c>
      <c r="N778" s="32" t="str">
        <f t="shared" si="249"/>
        <v/>
      </c>
      <c r="O778" s="35" t="s">
        <v>51</v>
      </c>
      <c r="P778" s="32"/>
      <c r="Q778" s="32"/>
      <c r="R778" s="100" t="str">
        <f t="shared" si="261"/>
        <v/>
      </c>
      <c r="S778" s="100" t="str">
        <f t="shared" si="262"/>
        <v/>
      </c>
      <c r="T778" s="100" t="str">
        <f t="shared" si="263"/>
        <v/>
      </c>
      <c r="U778" s="100" t="str">
        <f t="shared" si="264"/>
        <v/>
      </c>
      <c r="V778" s="100" t="str">
        <f t="shared" si="250"/>
        <v/>
      </c>
      <c r="W778" s="100" t="str">
        <f t="shared" si="265"/>
        <v/>
      </c>
      <c r="X778" s="100" t="str">
        <f t="shared" si="251"/>
        <v/>
      </c>
      <c r="Y778" s="100" t="str">
        <f t="shared" si="252"/>
        <v/>
      </c>
      <c r="Z778" s="100" t="str">
        <f>IF(LEN(P778)&gt;0, DATA_ANALYSIS!E$20*P778+DATA_ANALYSIS!R$20, "")</f>
        <v/>
      </c>
      <c r="AA778" s="100" t="str">
        <f t="shared" si="253"/>
        <v/>
      </c>
      <c r="AB778" s="100" t="str">
        <f t="shared" si="254"/>
        <v/>
      </c>
      <c r="AC778" s="106" t="str">
        <f t="shared" si="255"/>
        <v/>
      </c>
    </row>
    <row r="779" spans="2:29" x14ac:dyDescent="0.2">
      <c r="B779" s="26"/>
      <c r="C779" s="101">
        <f t="shared" si="256"/>
        <v>0</v>
      </c>
      <c r="D779" s="105"/>
      <c r="E779" s="35"/>
      <c r="F779" s="32" t="str">
        <f t="shared" si="257"/>
        <v>N</v>
      </c>
      <c r="G779" s="32" t="str">
        <f t="shared" si="258"/>
        <v>N</v>
      </c>
      <c r="H779" s="32" t="str">
        <f t="shared" si="266"/>
        <v/>
      </c>
      <c r="I779" s="32" t="str">
        <f t="shared" si="246"/>
        <v/>
      </c>
      <c r="J779" s="32" t="str">
        <f t="shared" si="247"/>
        <v/>
      </c>
      <c r="K779" s="32" t="str">
        <f t="shared" si="259"/>
        <v/>
      </c>
      <c r="L779" s="32" t="str">
        <f t="shared" si="260"/>
        <v/>
      </c>
      <c r="M779" s="32" t="str">
        <f t="shared" si="248"/>
        <v/>
      </c>
      <c r="N779" s="32" t="str">
        <f t="shared" si="249"/>
        <v/>
      </c>
      <c r="O779" s="35" t="s">
        <v>51</v>
      </c>
      <c r="P779" s="32"/>
      <c r="Q779" s="32"/>
      <c r="R779" s="100" t="str">
        <f t="shared" si="261"/>
        <v/>
      </c>
      <c r="S779" s="100" t="str">
        <f t="shared" si="262"/>
        <v/>
      </c>
      <c r="T779" s="100" t="str">
        <f t="shared" si="263"/>
        <v/>
      </c>
      <c r="U779" s="100" t="str">
        <f t="shared" si="264"/>
        <v/>
      </c>
      <c r="V779" s="100" t="str">
        <f t="shared" si="250"/>
        <v/>
      </c>
      <c r="W779" s="100" t="str">
        <f t="shared" si="265"/>
        <v/>
      </c>
      <c r="X779" s="100" t="str">
        <f t="shared" si="251"/>
        <v/>
      </c>
      <c r="Y779" s="100" t="str">
        <f t="shared" si="252"/>
        <v/>
      </c>
      <c r="Z779" s="100" t="str">
        <f>IF(LEN(P779)&gt;0, DATA_ANALYSIS!E$20*P779+DATA_ANALYSIS!R$20, "")</f>
        <v/>
      </c>
      <c r="AA779" s="100" t="str">
        <f t="shared" si="253"/>
        <v/>
      </c>
      <c r="AB779" s="100" t="str">
        <f t="shared" si="254"/>
        <v/>
      </c>
      <c r="AC779" s="106" t="str">
        <f t="shared" si="255"/>
        <v/>
      </c>
    </row>
    <row r="780" spans="2:29" x14ac:dyDescent="0.2">
      <c r="B780" s="26"/>
      <c r="C780" s="101">
        <f t="shared" si="256"/>
        <v>0</v>
      </c>
      <c r="D780" s="105"/>
      <c r="E780" s="35"/>
      <c r="F780" s="32" t="str">
        <f t="shared" si="257"/>
        <v>N</v>
      </c>
      <c r="G780" s="32" t="str">
        <f t="shared" si="258"/>
        <v>N</v>
      </c>
      <c r="H780" s="32" t="str">
        <f t="shared" si="266"/>
        <v/>
      </c>
      <c r="I780" s="32" t="str">
        <f t="shared" si="246"/>
        <v/>
      </c>
      <c r="J780" s="32" t="str">
        <f t="shared" si="247"/>
        <v/>
      </c>
      <c r="K780" s="32" t="str">
        <f t="shared" si="259"/>
        <v/>
      </c>
      <c r="L780" s="32" t="str">
        <f t="shared" si="260"/>
        <v/>
      </c>
      <c r="M780" s="32" t="str">
        <f t="shared" si="248"/>
        <v/>
      </c>
      <c r="N780" s="32" t="str">
        <f t="shared" si="249"/>
        <v/>
      </c>
      <c r="O780" s="35" t="s">
        <v>51</v>
      </c>
      <c r="P780" s="32"/>
      <c r="Q780" s="32"/>
      <c r="R780" s="100" t="str">
        <f t="shared" si="261"/>
        <v/>
      </c>
      <c r="S780" s="100" t="str">
        <f t="shared" si="262"/>
        <v/>
      </c>
      <c r="T780" s="100" t="str">
        <f t="shared" si="263"/>
        <v/>
      </c>
      <c r="U780" s="100" t="str">
        <f t="shared" si="264"/>
        <v/>
      </c>
      <c r="V780" s="100" t="str">
        <f t="shared" si="250"/>
        <v/>
      </c>
      <c r="W780" s="100" t="str">
        <f t="shared" si="265"/>
        <v/>
      </c>
      <c r="X780" s="100" t="str">
        <f t="shared" si="251"/>
        <v/>
      </c>
      <c r="Y780" s="100" t="str">
        <f t="shared" si="252"/>
        <v/>
      </c>
      <c r="Z780" s="100" t="str">
        <f>IF(LEN(P780)&gt;0, DATA_ANALYSIS!E$20*P780+DATA_ANALYSIS!R$20, "")</f>
        <v/>
      </c>
      <c r="AA780" s="100" t="str">
        <f t="shared" si="253"/>
        <v/>
      </c>
      <c r="AB780" s="100" t="str">
        <f t="shared" si="254"/>
        <v/>
      </c>
      <c r="AC780" s="106" t="str">
        <f t="shared" si="255"/>
        <v/>
      </c>
    </row>
    <row r="781" spans="2:29" x14ac:dyDescent="0.2">
      <c r="B781" s="26"/>
      <c r="C781" s="101">
        <f t="shared" si="256"/>
        <v>0</v>
      </c>
      <c r="D781" s="105"/>
      <c r="E781" s="35"/>
      <c r="F781" s="32" t="str">
        <f t="shared" si="257"/>
        <v>N</v>
      </c>
      <c r="G781" s="32" t="str">
        <f t="shared" si="258"/>
        <v>N</v>
      </c>
      <c r="H781" s="32" t="str">
        <f t="shared" si="266"/>
        <v/>
      </c>
      <c r="I781" s="32" t="str">
        <f t="shared" si="246"/>
        <v/>
      </c>
      <c r="J781" s="32" t="str">
        <f t="shared" si="247"/>
        <v/>
      </c>
      <c r="K781" s="32" t="str">
        <f t="shared" si="259"/>
        <v/>
      </c>
      <c r="L781" s="32" t="str">
        <f t="shared" si="260"/>
        <v/>
      </c>
      <c r="M781" s="32" t="str">
        <f t="shared" si="248"/>
        <v/>
      </c>
      <c r="N781" s="32" t="str">
        <f t="shared" si="249"/>
        <v/>
      </c>
      <c r="O781" s="35" t="s">
        <v>51</v>
      </c>
      <c r="P781" s="32"/>
      <c r="Q781" s="32"/>
      <c r="R781" s="100" t="str">
        <f t="shared" si="261"/>
        <v/>
      </c>
      <c r="S781" s="100" t="str">
        <f t="shared" si="262"/>
        <v/>
      </c>
      <c r="T781" s="100" t="str">
        <f t="shared" si="263"/>
        <v/>
      </c>
      <c r="U781" s="100" t="str">
        <f t="shared" si="264"/>
        <v/>
      </c>
      <c r="V781" s="100" t="str">
        <f t="shared" si="250"/>
        <v/>
      </c>
      <c r="W781" s="100" t="str">
        <f t="shared" si="265"/>
        <v/>
      </c>
      <c r="X781" s="100" t="str">
        <f t="shared" si="251"/>
        <v/>
      </c>
      <c r="Y781" s="100" t="str">
        <f t="shared" si="252"/>
        <v/>
      </c>
      <c r="Z781" s="100" t="str">
        <f>IF(LEN(P781)&gt;0, DATA_ANALYSIS!E$20*P781+DATA_ANALYSIS!R$20, "")</f>
        <v/>
      </c>
      <c r="AA781" s="100" t="str">
        <f t="shared" si="253"/>
        <v/>
      </c>
      <c r="AB781" s="100" t="str">
        <f t="shared" si="254"/>
        <v/>
      </c>
      <c r="AC781" s="106" t="str">
        <f t="shared" si="255"/>
        <v/>
      </c>
    </row>
    <row r="782" spans="2:29" x14ac:dyDescent="0.2">
      <c r="B782" s="26"/>
      <c r="C782" s="101">
        <f t="shared" si="256"/>
        <v>0</v>
      </c>
      <c r="D782" s="105"/>
      <c r="E782" s="35"/>
      <c r="F782" s="32" t="str">
        <f t="shared" si="257"/>
        <v>N</v>
      </c>
      <c r="G782" s="32" t="str">
        <f t="shared" si="258"/>
        <v>N</v>
      </c>
      <c r="H782" s="32" t="str">
        <f t="shared" si="266"/>
        <v/>
      </c>
      <c r="I782" s="32" t="str">
        <f t="shared" si="246"/>
        <v/>
      </c>
      <c r="J782" s="32" t="str">
        <f t="shared" si="247"/>
        <v/>
      </c>
      <c r="K782" s="32" t="str">
        <f t="shared" si="259"/>
        <v/>
      </c>
      <c r="L782" s="32" t="str">
        <f t="shared" si="260"/>
        <v/>
      </c>
      <c r="M782" s="32" t="str">
        <f t="shared" si="248"/>
        <v/>
      </c>
      <c r="N782" s="32" t="str">
        <f t="shared" si="249"/>
        <v/>
      </c>
      <c r="O782" s="35" t="s">
        <v>51</v>
      </c>
      <c r="P782" s="32"/>
      <c r="Q782" s="32"/>
      <c r="R782" s="100" t="str">
        <f t="shared" si="261"/>
        <v/>
      </c>
      <c r="S782" s="100" t="str">
        <f t="shared" si="262"/>
        <v/>
      </c>
      <c r="T782" s="100" t="str">
        <f t="shared" si="263"/>
        <v/>
      </c>
      <c r="U782" s="100" t="str">
        <f t="shared" si="264"/>
        <v/>
      </c>
      <c r="V782" s="100" t="str">
        <f t="shared" si="250"/>
        <v/>
      </c>
      <c r="W782" s="100" t="str">
        <f t="shared" si="265"/>
        <v/>
      </c>
      <c r="X782" s="100" t="str">
        <f t="shared" si="251"/>
        <v/>
      </c>
      <c r="Y782" s="100" t="str">
        <f t="shared" si="252"/>
        <v/>
      </c>
      <c r="Z782" s="100" t="str">
        <f>IF(LEN(P782)&gt;0, DATA_ANALYSIS!E$20*P782+DATA_ANALYSIS!R$20, "")</f>
        <v/>
      </c>
      <c r="AA782" s="100" t="str">
        <f t="shared" si="253"/>
        <v/>
      </c>
      <c r="AB782" s="100" t="str">
        <f t="shared" si="254"/>
        <v/>
      </c>
      <c r="AC782" s="106" t="str">
        <f t="shared" si="255"/>
        <v/>
      </c>
    </row>
    <row r="783" spans="2:29" x14ac:dyDescent="0.2">
      <c r="B783" s="26"/>
      <c r="C783" s="101">
        <f t="shared" si="256"/>
        <v>0</v>
      </c>
      <c r="D783" s="105"/>
      <c r="E783" s="35"/>
      <c r="F783" s="32" t="str">
        <f t="shared" si="257"/>
        <v>N</v>
      </c>
      <c r="G783" s="32" t="str">
        <f t="shared" si="258"/>
        <v>N</v>
      </c>
      <c r="H783" s="32" t="str">
        <f t="shared" si="266"/>
        <v/>
      </c>
      <c r="I783" s="32" t="str">
        <f t="shared" si="246"/>
        <v/>
      </c>
      <c r="J783" s="32" t="str">
        <f t="shared" si="247"/>
        <v/>
      </c>
      <c r="K783" s="32" t="str">
        <f t="shared" si="259"/>
        <v/>
      </c>
      <c r="L783" s="32" t="str">
        <f t="shared" si="260"/>
        <v/>
      </c>
      <c r="M783" s="32" t="str">
        <f t="shared" si="248"/>
        <v/>
      </c>
      <c r="N783" s="32" t="str">
        <f t="shared" si="249"/>
        <v/>
      </c>
      <c r="O783" s="35" t="s">
        <v>51</v>
      </c>
      <c r="P783" s="32"/>
      <c r="Q783" s="32"/>
      <c r="R783" s="100" t="str">
        <f t="shared" si="261"/>
        <v/>
      </c>
      <c r="S783" s="100" t="str">
        <f t="shared" si="262"/>
        <v/>
      </c>
      <c r="T783" s="100" t="str">
        <f t="shared" si="263"/>
        <v/>
      </c>
      <c r="U783" s="100" t="str">
        <f t="shared" si="264"/>
        <v/>
      </c>
      <c r="V783" s="100" t="str">
        <f t="shared" si="250"/>
        <v/>
      </c>
      <c r="W783" s="100" t="str">
        <f t="shared" si="265"/>
        <v/>
      </c>
      <c r="X783" s="100" t="str">
        <f t="shared" si="251"/>
        <v/>
      </c>
      <c r="Y783" s="100" t="str">
        <f t="shared" si="252"/>
        <v/>
      </c>
      <c r="Z783" s="100" t="str">
        <f>IF(LEN(P783)&gt;0, DATA_ANALYSIS!E$20*P783+DATA_ANALYSIS!R$20, "")</f>
        <v/>
      </c>
      <c r="AA783" s="100" t="str">
        <f t="shared" si="253"/>
        <v/>
      </c>
      <c r="AB783" s="100" t="str">
        <f t="shared" si="254"/>
        <v/>
      </c>
      <c r="AC783" s="106" t="str">
        <f t="shared" si="255"/>
        <v/>
      </c>
    </row>
    <row r="784" spans="2:29" x14ac:dyDescent="0.2">
      <c r="B784" s="26"/>
      <c r="C784" s="101">
        <f t="shared" si="256"/>
        <v>0</v>
      </c>
      <c r="D784" s="105"/>
      <c r="E784" s="35"/>
      <c r="F784" s="32" t="str">
        <f t="shared" si="257"/>
        <v>N</v>
      </c>
      <c r="G784" s="32" t="str">
        <f t="shared" si="258"/>
        <v>N</v>
      </c>
      <c r="H784" s="32" t="str">
        <f t="shared" si="266"/>
        <v/>
      </c>
      <c r="I784" s="32" t="str">
        <f t="shared" si="246"/>
        <v/>
      </c>
      <c r="J784" s="32" t="str">
        <f t="shared" si="247"/>
        <v/>
      </c>
      <c r="K784" s="32" t="str">
        <f t="shared" si="259"/>
        <v/>
      </c>
      <c r="L784" s="32" t="str">
        <f t="shared" si="260"/>
        <v/>
      </c>
      <c r="M784" s="32" t="str">
        <f t="shared" si="248"/>
        <v/>
      </c>
      <c r="N784" s="32" t="str">
        <f t="shared" si="249"/>
        <v/>
      </c>
      <c r="O784" s="35" t="s">
        <v>51</v>
      </c>
      <c r="P784" s="32"/>
      <c r="Q784" s="32"/>
      <c r="R784" s="100" t="str">
        <f t="shared" si="261"/>
        <v/>
      </c>
      <c r="S784" s="100" t="str">
        <f t="shared" si="262"/>
        <v/>
      </c>
      <c r="T784" s="100" t="str">
        <f t="shared" si="263"/>
        <v/>
      </c>
      <c r="U784" s="100" t="str">
        <f t="shared" si="264"/>
        <v/>
      </c>
      <c r="V784" s="100" t="str">
        <f t="shared" si="250"/>
        <v/>
      </c>
      <c r="W784" s="100" t="str">
        <f t="shared" si="265"/>
        <v/>
      </c>
      <c r="X784" s="100" t="str">
        <f t="shared" si="251"/>
        <v/>
      </c>
      <c r="Y784" s="100" t="str">
        <f t="shared" si="252"/>
        <v/>
      </c>
      <c r="Z784" s="100" t="str">
        <f>IF(LEN(P784)&gt;0, DATA_ANALYSIS!E$20*P784+DATA_ANALYSIS!R$20, "")</f>
        <v/>
      </c>
      <c r="AA784" s="100" t="str">
        <f t="shared" si="253"/>
        <v/>
      </c>
      <c r="AB784" s="100" t="str">
        <f t="shared" si="254"/>
        <v/>
      </c>
      <c r="AC784" s="106" t="str">
        <f t="shared" si="255"/>
        <v/>
      </c>
    </row>
    <row r="785" spans="2:29" x14ac:dyDescent="0.2">
      <c r="B785" s="26"/>
      <c r="C785" s="101">
        <f t="shared" si="256"/>
        <v>0</v>
      </c>
      <c r="D785" s="105"/>
      <c r="E785" s="35"/>
      <c r="F785" s="32" t="str">
        <f t="shared" si="257"/>
        <v>N</v>
      </c>
      <c r="G785" s="32" t="str">
        <f t="shared" si="258"/>
        <v>N</v>
      </c>
      <c r="H785" s="32" t="str">
        <f t="shared" si="266"/>
        <v/>
      </c>
      <c r="I785" s="32" t="str">
        <f t="shared" si="246"/>
        <v/>
      </c>
      <c r="J785" s="32" t="str">
        <f t="shared" si="247"/>
        <v/>
      </c>
      <c r="K785" s="32" t="str">
        <f t="shared" si="259"/>
        <v/>
      </c>
      <c r="L785" s="32" t="str">
        <f t="shared" si="260"/>
        <v/>
      </c>
      <c r="M785" s="32" t="str">
        <f t="shared" si="248"/>
        <v/>
      </c>
      <c r="N785" s="32" t="str">
        <f t="shared" si="249"/>
        <v/>
      </c>
      <c r="O785" s="35" t="s">
        <v>51</v>
      </c>
      <c r="P785" s="32"/>
      <c r="Q785" s="32"/>
      <c r="R785" s="100" t="str">
        <f t="shared" si="261"/>
        <v/>
      </c>
      <c r="S785" s="100" t="str">
        <f t="shared" si="262"/>
        <v/>
      </c>
      <c r="T785" s="100" t="str">
        <f t="shared" si="263"/>
        <v/>
      </c>
      <c r="U785" s="100" t="str">
        <f t="shared" si="264"/>
        <v/>
      </c>
      <c r="V785" s="100" t="str">
        <f t="shared" si="250"/>
        <v/>
      </c>
      <c r="W785" s="100" t="str">
        <f t="shared" si="265"/>
        <v/>
      </c>
      <c r="X785" s="100" t="str">
        <f t="shared" si="251"/>
        <v/>
      </c>
      <c r="Y785" s="100" t="str">
        <f t="shared" si="252"/>
        <v/>
      </c>
      <c r="Z785" s="100" t="str">
        <f>IF(LEN(P785)&gt;0, DATA_ANALYSIS!E$20*P785+DATA_ANALYSIS!R$20, "")</f>
        <v/>
      </c>
      <c r="AA785" s="100" t="str">
        <f t="shared" si="253"/>
        <v/>
      </c>
      <c r="AB785" s="100" t="str">
        <f t="shared" si="254"/>
        <v/>
      </c>
      <c r="AC785" s="106" t="str">
        <f t="shared" si="255"/>
        <v/>
      </c>
    </row>
    <row r="786" spans="2:29" x14ac:dyDescent="0.2">
      <c r="B786" s="26"/>
      <c r="C786" s="101">
        <f t="shared" si="256"/>
        <v>0</v>
      </c>
      <c r="D786" s="105"/>
      <c r="E786" s="35"/>
      <c r="F786" s="32" t="str">
        <f t="shared" si="257"/>
        <v>N</v>
      </c>
      <c r="G786" s="32" t="str">
        <f t="shared" si="258"/>
        <v>N</v>
      </c>
      <c r="H786" s="32" t="str">
        <f t="shared" si="266"/>
        <v/>
      </c>
      <c r="I786" s="32" t="str">
        <f t="shared" si="246"/>
        <v/>
      </c>
      <c r="J786" s="32" t="str">
        <f t="shared" si="247"/>
        <v/>
      </c>
      <c r="K786" s="32" t="str">
        <f t="shared" si="259"/>
        <v/>
      </c>
      <c r="L786" s="32" t="str">
        <f t="shared" si="260"/>
        <v/>
      </c>
      <c r="M786" s="32" t="str">
        <f t="shared" si="248"/>
        <v/>
      </c>
      <c r="N786" s="32" t="str">
        <f t="shared" si="249"/>
        <v/>
      </c>
      <c r="O786" s="35" t="s">
        <v>51</v>
      </c>
      <c r="P786" s="32"/>
      <c r="Q786" s="32"/>
      <c r="R786" s="100" t="str">
        <f t="shared" si="261"/>
        <v/>
      </c>
      <c r="S786" s="100" t="str">
        <f t="shared" si="262"/>
        <v/>
      </c>
      <c r="T786" s="100" t="str">
        <f t="shared" si="263"/>
        <v/>
      </c>
      <c r="U786" s="100" t="str">
        <f t="shared" si="264"/>
        <v/>
      </c>
      <c r="V786" s="100" t="str">
        <f t="shared" si="250"/>
        <v/>
      </c>
      <c r="W786" s="100" t="str">
        <f t="shared" si="265"/>
        <v/>
      </c>
      <c r="X786" s="100" t="str">
        <f t="shared" si="251"/>
        <v/>
      </c>
      <c r="Y786" s="100" t="str">
        <f t="shared" si="252"/>
        <v/>
      </c>
      <c r="Z786" s="100" t="str">
        <f>IF(LEN(P786)&gt;0, DATA_ANALYSIS!E$20*P786+DATA_ANALYSIS!R$20, "")</f>
        <v/>
      </c>
      <c r="AA786" s="100" t="str">
        <f t="shared" si="253"/>
        <v/>
      </c>
      <c r="AB786" s="100" t="str">
        <f t="shared" si="254"/>
        <v/>
      </c>
      <c r="AC786" s="106" t="str">
        <f t="shared" si="255"/>
        <v/>
      </c>
    </row>
    <row r="787" spans="2:29" x14ac:dyDescent="0.2">
      <c r="B787" s="26"/>
      <c r="C787" s="101">
        <f t="shared" si="256"/>
        <v>0</v>
      </c>
      <c r="D787" s="105"/>
      <c r="E787" s="35"/>
      <c r="F787" s="32" t="str">
        <f t="shared" si="257"/>
        <v>N</v>
      </c>
      <c r="G787" s="32" t="str">
        <f t="shared" si="258"/>
        <v>N</v>
      </c>
      <c r="H787" s="32" t="str">
        <f t="shared" si="266"/>
        <v/>
      </c>
      <c r="I787" s="32" t="str">
        <f t="shared" si="246"/>
        <v/>
      </c>
      <c r="J787" s="32" t="str">
        <f t="shared" si="247"/>
        <v/>
      </c>
      <c r="K787" s="32" t="str">
        <f t="shared" si="259"/>
        <v/>
      </c>
      <c r="L787" s="32" t="str">
        <f t="shared" si="260"/>
        <v/>
      </c>
      <c r="M787" s="32" t="str">
        <f t="shared" si="248"/>
        <v/>
      </c>
      <c r="N787" s="32" t="str">
        <f t="shared" si="249"/>
        <v/>
      </c>
      <c r="O787" s="35" t="s">
        <v>51</v>
      </c>
      <c r="P787" s="32"/>
      <c r="Q787" s="32"/>
      <c r="R787" s="100" t="str">
        <f t="shared" si="261"/>
        <v/>
      </c>
      <c r="S787" s="100" t="str">
        <f t="shared" si="262"/>
        <v/>
      </c>
      <c r="T787" s="100" t="str">
        <f t="shared" si="263"/>
        <v/>
      </c>
      <c r="U787" s="100" t="str">
        <f t="shared" si="264"/>
        <v/>
      </c>
      <c r="V787" s="100" t="str">
        <f t="shared" si="250"/>
        <v/>
      </c>
      <c r="W787" s="100" t="str">
        <f t="shared" si="265"/>
        <v/>
      </c>
      <c r="X787" s="100" t="str">
        <f t="shared" si="251"/>
        <v/>
      </c>
      <c r="Y787" s="100" t="str">
        <f t="shared" si="252"/>
        <v/>
      </c>
      <c r="Z787" s="100" t="str">
        <f>IF(LEN(P787)&gt;0, DATA_ANALYSIS!E$20*P787+DATA_ANALYSIS!R$20, "")</f>
        <v/>
      </c>
      <c r="AA787" s="100" t="str">
        <f t="shared" si="253"/>
        <v/>
      </c>
      <c r="AB787" s="100" t="str">
        <f t="shared" si="254"/>
        <v/>
      </c>
      <c r="AC787" s="106" t="str">
        <f t="shared" si="255"/>
        <v/>
      </c>
    </row>
    <row r="788" spans="2:29" x14ac:dyDescent="0.2">
      <c r="B788" s="26"/>
      <c r="C788" s="101">
        <f t="shared" si="256"/>
        <v>0</v>
      </c>
      <c r="D788" s="105"/>
      <c r="E788" s="35"/>
      <c r="F788" s="32" t="str">
        <f t="shared" si="257"/>
        <v>N</v>
      </c>
      <c r="G788" s="32" t="str">
        <f t="shared" si="258"/>
        <v>N</v>
      </c>
      <c r="H788" s="32" t="str">
        <f t="shared" si="266"/>
        <v/>
      </c>
      <c r="I788" s="32" t="str">
        <f t="shared" si="246"/>
        <v/>
      </c>
      <c r="J788" s="32" t="str">
        <f t="shared" si="247"/>
        <v/>
      </c>
      <c r="K788" s="32" t="str">
        <f t="shared" si="259"/>
        <v/>
      </c>
      <c r="L788" s="32" t="str">
        <f t="shared" si="260"/>
        <v/>
      </c>
      <c r="M788" s="32" t="str">
        <f t="shared" si="248"/>
        <v/>
      </c>
      <c r="N788" s="32" t="str">
        <f t="shared" si="249"/>
        <v/>
      </c>
      <c r="O788" s="35" t="s">
        <v>51</v>
      </c>
      <c r="P788" s="32"/>
      <c r="Q788" s="32"/>
      <c r="R788" s="100" t="str">
        <f t="shared" si="261"/>
        <v/>
      </c>
      <c r="S788" s="100" t="str">
        <f t="shared" si="262"/>
        <v/>
      </c>
      <c r="T788" s="100" t="str">
        <f t="shared" si="263"/>
        <v/>
      </c>
      <c r="U788" s="100" t="str">
        <f t="shared" si="264"/>
        <v/>
      </c>
      <c r="V788" s="100" t="str">
        <f t="shared" si="250"/>
        <v/>
      </c>
      <c r="W788" s="100" t="str">
        <f t="shared" si="265"/>
        <v/>
      </c>
      <c r="X788" s="100" t="str">
        <f t="shared" si="251"/>
        <v/>
      </c>
      <c r="Y788" s="100" t="str">
        <f t="shared" si="252"/>
        <v/>
      </c>
      <c r="Z788" s="100" t="str">
        <f>IF(LEN(P788)&gt;0, DATA_ANALYSIS!E$20*P788+DATA_ANALYSIS!R$20, "")</f>
        <v/>
      </c>
      <c r="AA788" s="100" t="str">
        <f t="shared" si="253"/>
        <v/>
      </c>
      <c r="AB788" s="100" t="str">
        <f t="shared" si="254"/>
        <v/>
      </c>
      <c r="AC788" s="106" t="str">
        <f t="shared" si="255"/>
        <v/>
      </c>
    </row>
    <row r="789" spans="2:29" x14ac:dyDescent="0.2">
      <c r="B789" s="26"/>
      <c r="C789" s="101">
        <f t="shared" si="256"/>
        <v>0</v>
      </c>
      <c r="D789" s="105"/>
      <c r="E789" s="35"/>
      <c r="F789" s="32" t="str">
        <f t="shared" si="257"/>
        <v>N</v>
      </c>
      <c r="G789" s="32" t="str">
        <f t="shared" si="258"/>
        <v>N</v>
      </c>
      <c r="H789" s="32" t="str">
        <f t="shared" si="266"/>
        <v/>
      </c>
      <c r="I789" s="32" t="str">
        <f t="shared" si="246"/>
        <v/>
      </c>
      <c r="J789" s="32" t="str">
        <f t="shared" si="247"/>
        <v/>
      </c>
      <c r="K789" s="32" t="str">
        <f t="shared" si="259"/>
        <v/>
      </c>
      <c r="L789" s="32" t="str">
        <f t="shared" si="260"/>
        <v/>
      </c>
      <c r="M789" s="32" t="str">
        <f t="shared" si="248"/>
        <v/>
      </c>
      <c r="N789" s="32" t="str">
        <f t="shared" si="249"/>
        <v/>
      </c>
      <c r="O789" s="35" t="s">
        <v>51</v>
      </c>
      <c r="P789" s="32"/>
      <c r="Q789" s="32"/>
      <c r="R789" s="100" t="str">
        <f t="shared" si="261"/>
        <v/>
      </c>
      <c r="S789" s="100" t="str">
        <f t="shared" si="262"/>
        <v/>
      </c>
      <c r="T789" s="100" t="str">
        <f t="shared" si="263"/>
        <v/>
      </c>
      <c r="U789" s="100" t="str">
        <f t="shared" si="264"/>
        <v/>
      </c>
      <c r="V789" s="100" t="str">
        <f t="shared" si="250"/>
        <v/>
      </c>
      <c r="W789" s="100" t="str">
        <f t="shared" si="265"/>
        <v/>
      </c>
      <c r="X789" s="100" t="str">
        <f t="shared" si="251"/>
        <v/>
      </c>
      <c r="Y789" s="100" t="str">
        <f t="shared" si="252"/>
        <v/>
      </c>
      <c r="Z789" s="100" t="str">
        <f>IF(LEN(P789)&gt;0, DATA_ANALYSIS!E$20*P789+DATA_ANALYSIS!R$20, "")</f>
        <v/>
      </c>
      <c r="AA789" s="100" t="str">
        <f t="shared" si="253"/>
        <v/>
      </c>
      <c r="AB789" s="100" t="str">
        <f t="shared" si="254"/>
        <v/>
      </c>
      <c r="AC789" s="106" t="str">
        <f t="shared" si="255"/>
        <v/>
      </c>
    </row>
    <row r="790" spans="2:29" x14ac:dyDescent="0.2">
      <c r="B790" s="26"/>
      <c r="C790" s="101">
        <f t="shared" si="256"/>
        <v>0</v>
      </c>
      <c r="D790" s="105"/>
      <c r="E790" s="35"/>
      <c r="F790" s="32" t="str">
        <f t="shared" si="257"/>
        <v>N</v>
      </c>
      <c r="G790" s="32" t="str">
        <f t="shared" si="258"/>
        <v>N</v>
      </c>
      <c r="H790" s="32" t="str">
        <f t="shared" si="266"/>
        <v/>
      </c>
      <c r="I790" s="32" t="str">
        <f t="shared" si="246"/>
        <v/>
      </c>
      <c r="J790" s="32" t="str">
        <f t="shared" si="247"/>
        <v/>
      </c>
      <c r="K790" s="32" t="str">
        <f t="shared" si="259"/>
        <v/>
      </c>
      <c r="L790" s="32" t="str">
        <f t="shared" si="260"/>
        <v/>
      </c>
      <c r="M790" s="32" t="str">
        <f t="shared" si="248"/>
        <v/>
      </c>
      <c r="N790" s="32" t="str">
        <f t="shared" si="249"/>
        <v/>
      </c>
      <c r="O790" s="35" t="s">
        <v>51</v>
      </c>
      <c r="P790" s="32"/>
      <c r="Q790" s="32"/>
      <c r="R790" s="100" t="str">
        <f t="shared" si="261"/>
        <v/>
      </c>
      <c r="S790" s="100" t="str">
        <f t="shared" si="262"/>
        <v/>
      </c>
      <c r="T790" s="100" t="str">
        <f t="shared" si="263"/>
        <v/>
      </c>
      <c r="U790" s="100" t="str">
        <f t="shared" si="264"/>
        <v/>
      </c>
      <c r="V790" s="100" t="str">
        <f t="shared" si="250"/>
        <v/>
      </c>
      <c r="W790" s="100" t="str">
        <f t="shared" si="265"/>
        <v/>
      </c>
      <c r="X790" s="100" t="str">
        <f t="shared" si="251"/>
        <v/>
      </c>
      <c r="Y790" s="100" t="str">
        <f t="shared" si="252"/>
        <v/>
      </c>
      <c r="Z790" s="100" t="str">
        <f>IF(LEN(P790)&gt;0, DATA_ANALYSIS!E$20*P790+DATA_ANALYSIS!R$20, "")</f>
        <v/>
      </c>
      <c r="AA790" s="100" t="str">
        <f t="shared" si="253"/>
        <v/>
      </c>
      <c r="AB790" s="100" t="str">
        <f t="shared" si="254"/>
        <v/>
      </c>
      <c r="AC790" s="106" t="str">
        <f t="shared" si="255"/>
        <v/>
      </c>
    </row>
    <row r="791" spans="2:29" x14ac:dyDescent="0.2">
      <c r="B791" s="26"/>
      <c r="C791" s="101">
        <f t="shared" si="256"/>
        <v>0</v>
      </c>
      <c r="D791" s="105"/>
      <c r="E791" s="35"/>
      <c r="F791" s="32" t="str">
        <f t="shared" si="257"/>
        <v>N</v>
      </c>
      <c r="G791" s="32" t="str">
        <f t="shared" si="258"/>
        <v>N</v>
      </c>
      <c r="H791" s="32" t="str">
        <f t="shared" si="266"/>
        <v/>
      </c>
      <c r="I791" s="32" t="str">
        <f t="shared" si="246"/>
        <v/>
      </c>
      <c r="J791" s="32" t="str">
        <f t="shared" si="247"/>
        <v/>
      </c>
      <c r="K791" s="32" t="str">
        <f t="shared" si="259"/>
        <v/>
      </c>
      <c r="L791" s="32" t="str">
        <f t="shared" si="260"/>
        <v/>
      </c>
      <c r="M791" s="32" t="str">
        <f t="shared" si="248"/>
        <v/>
      </c>
      <c r="N791" s="32" t="str">
        <f t="shared" si="249"/>
        <v/>
      </c>
      <c r="O791" s="35" t="s">
        <v>51</v>
      </c>
      <c r="P791" s="32"/>
      <c r="Q791" s="32"/>
      <c r="R791" s="100" t="str">
        <f t="shared" si="261"/>
        <v/>
      </c>
      <c r="S791" s="100" t="str">
        <f t="shared" si="262"/>
        <v/>
      </c>
      <c r="T791" s="100" t="str">
        <f t="shared" si="263"/>
        <v/>
      </c>
      <c r="U791" s="100" t="str">
        <f t="shared" si="264"/>
        <v/>
      </c>
      <c r="V791" s="100" t="str">
        <f t="shared" si="250"/>
        <v/>
      </c>
      <c r="W791" s="100" t="str">
        <f t="shared" si="265"/>
        <v/>
      </c>
      <c r="X791" s="100" t="str">
        <f t="shared" si="251"/>
        <v/>
      </c>
      <c r="Y791" s="100" t="str">
        <f t="shared" si="252"/>
        <v/>
      </c>
      <c r="Z791" s="100" t="str">
        <f>IF(LEN(P791)&gt;0, DATA_ANALYSIS!E$20*P791+DATA_ANALYSIS!R$20, "")</f>
        <v/>
      </c>
      <c r="AA791" s="100" t="str">
        <f t="shared" si="253"/>
        <v/>
      </c>
      <c r="AB791" s="100" t="str">
        <f t="shared" si="254"/>
        <v/>
      </c>
      <c r="AC791" s="106" t="str">
        <f t="shared" si="255"/>
        <v/>
      </c>
    </row>
    <row r="792" spans="2:29" x14ac:dyDescent="0.2">
      <c r="B792" s="26"/>
      <c r="C792" s="101">
        <f t="shared" si="256"/>
        <v>0</v>
      </c>
      <c r="D792" s="105"/>
      <c r="E792" s="35"/>
      <c r="F792" s="32" t="str">
        <f t="shared" si="257"/>
        <v>N</v>
      </c>
      <c r="G792" s="32" t="str">
        <f t="shared" si="258"/>
        <v>N</v>
      </c>
      <c r="H792" s="32" t="str">
        <f t="shared" si="266"/>
        <v/>
      </c>
      <c r="I792" s="32" t="str">
        <f t="shared" si="246"/>
        <v/>
      </c>
      <c r="J792" s="32" t="str">
        <f t="shared" si="247"/>
        <v/>
      </c>
      <c r="K792" s="32" t="str">
        <f t="shared" si="259"/>
        <v/>
      </c>
      <c r="L792" s="32" t="str">
        <f t="shared" si="260"/>
        <v/>
      </c>
      <c r="M792" s="32" t="str">
        <f t="shared" si="248"/>
        <v/>
      </c>
      <c r="N792" s="32" t="str">
        <f t="shared" si="249"/>
        <v/>
      </c>
      <c r="O792" s="35" t="s">
        <v>51</v>
      </c>
      <c r="P792" s="32"/>
      <c r="Q792" s="32"/>
      <c r="R792" s="100" t="str">
        <f t="shared" si="261"/>
        <v/>
      </c>
      <c r="S792" s="100" t="str">
        <f t="shared" si="262"/>
        <v/>
      </c>
      <c r="T792" s="100" t="str">
        <f t="shared" si="263"/>
        <v/>
      </c>
      <c r="U792" s="100" t="str">
        <f t="shared" si="264"/>
        <v/>
      </c>
      <c r="V792" s="100" t="str">
        <f t="shared" si="250"/>
        <v/>
      </c>
      <c r="W792" s="100" t="str">
        <f t="shared" si="265"/>
        <v/>
      </c>
      <c r="X792" s="100" t="str">
        <f t="shared" si="251"/>
        <v/>
      </c>
      <c r="Y792" s="100" t="str">
        <f t="shared" si="252"/>
        <v/>
      </c>
      <c r="Z792" s="100" t="str">
        <f>IF(LEN(P792)&gt;0, DATA_ANALYSIS!E$20*P792+DATA_ANALYSIS!R$20, "")</f>
        <v/>
      </c>
      <c r="AA792" s="100" t="str">
        <f t="shared" si="253"/>
        <v/>
      </c>
      <c r="AB792" s="100" t="str">
        <f t="shared" si="254"/>
        <v/>
      </c>
      <c r="AC792" s="106" t="str">
        <f t="shared" si="255"/>
        <v/>
      </c>
    </row>
    <row r="793" spans="2:29" x14ac:dyDescent="0.2">
      <c r="B793" s="26"/>
      <c r="C793" s="101">
        <f t="shared" si="256"/>
        <v>0</v>
      </c>
      <c r="D793" s="105"/>
      <c r="E793" s="35"/>
      <c r="F793" s="32" t="str">
        <f t="shared" si="257"/>
        <v>N</v>
      </c>
      <c r="G793" s="32" t="str">
        <f t="shared" si="258"/>
        <v>N</v>
      </c>
      <c r="H793" s="32" t="str">
        <f t="shared" si="266"/>
        <v/>
      </c>
      <c r="I793" s="32" t="str">
        <f t="shared" si="246"/>
        <v/>
      </c>
      <c r="J793" s="32" t="str">
        <f t="shared" si="247"/>
        <v/>
      </c>
      <c r="K793" s="32" t="str">
        <f t="shared" si="259"/>
        <v/>
      </c>
      <c r="L793" s="32" t="str">
        <f t="shared" si="260"/>
        <v/>
      </c>
      <c r="M793" s="32" t="str">
        <f t="shared" si="248"/>
        <v/>
      </c>
      <c r="N793" s="32" t="str">
        <f t="shared" si="249"/>
        <v/>
      </c>
      <c r="O793" s="35" t="s">
        <v>51</v>
      </c>
      <c r="P793" s="32"/>
      <c r="Q793" s="32"/>
      <c r="R793" s="100" t="str">
        <f t="shared" si="261"/>
        <v/>
      </c>
      <c r="S793" s="100" t="str">
        <f t="shared" si="262"/>
        <v/>
      </c>
      <c r="T793" s="100" t="str">
        <f t="shared" si="263"/>
        <v/>
      </c>
      <c r="U793" s="100" t="str">
        <f t="shared" si="264"/>
        <v/>
      </c>
      <c r="V793" s="100" t="str">
        <f t="shared" si="250"/>
        <v/>
      </c>
      <c r="W793" s="100" t="str">
        <f t="shared" si="265"/>
        <v/>
      </c>
      <c r="X793" s="100" t="str">
        <f t="shared" si="251"/>
        <v/>
      </c>
      <c r="Y793" s="100" t="str">
        <f t="shared" si="252"/>
        <v/>
      </c>
      <c r="Z793" s="100" t="str">
        <f>IF(LEN(P793)&gt;0, DATA_ANALYSIS!E$20*P793+DATA_ANALYSIS!R$20, "")</f>
        <v/>
      </c>
      <c r="AA793" s="100" t="str">
        <f t="shared" si="253"/>
        <v/>
      </c>
      <c r="AB793" s="100" t="str">
        <f t="shared" si="254"/>
        <v/>
      </c>
      <c r="AC793" s="106" t="str">
        <f t="shared" si="255"/>
        <v/>
      </c>
    </row>
    <row r="794" spans="2:29" x14ac:dyDescent="0.2">
      <c r="B794" s="26"/>
      <c r="C794" s="101">
        <f t="shared" si="256"/>
        <v>0</v>
      </c>
      <c r="D794" s="105"/>
      <c r="E794" s="35"/>
      <c r="F794" s="32" t="str">
        <f t="shared" si="257"/>
        <v>N</v>
      </c>
      <c r="G794" s="32" t="str">
        <f t="shared" si="258"/>
        <v>N</v>
      </c>
      <c r="H794" s="32" t="str">
        <f t="shared" si="266"/>
        <v/>
      </c>
      <c r="I794" s="32" t="str">
        <f t="shared" si="246"/>
        <v/>
      </c>
      <c r="J794" s="32" t="str">
        <f t="shared" si="247"/>
        <v/>
      </c>
      <c r="K794" s="32" t="str">
        <f t="shared" si="259"/>
        <v/>
      </c>
      <c r="L794" s="32" t="str">
        <f t="shared" si="260"/>
        <v/>
      </c>
      <c r="M794" s="32" t="str">
        <f t="shared" si="248"/>
        <v/>
      </c>
      <c r="N794" s="32" t="str">
        <f t="shared" si="249"/>
        <v/>
      </c>
      <c r="O794" s="35" t="s">
        <v>51</v>
      </c>
      <c r="P794" s="32"/>
      <c r="Q794" s="32"/>
      <c r="R794" s="100" t="str">
        <f t="shared" si="261"/>
        <v/>
      </c>
      <c r="S794" s="100" t="str">
        <f t="shared" si="262"/>
        <v/>
      </c>
      <c r="T794" s="100" t="str">
        <f t="shared" si="263"/>
        <v/>
      </c>
      <c r="U794" s="100" t="str">
        <f t="shared" si="264"/>
        <v/>
      </c>
      <c r="V794" s="100" t="str">
        <f t="shared" si="250"/>
        <v/>
      </c>
      <c r="W794" s="100" t="str">
        <f t="shared" si="265"/>
        <v/>
      </c>
      <c r="X794" s="100" t="str">
        <f t="shared" si="251"/>
        <v/>
      </c>
      <c r="Y794" s="100" t="str">
        <f t="shared" si="252"/>
        <v/>
      </c>
      <c r="Z794" s="100" t="str">
        <f>IF(LEN(P794)&gt;0, DATA_ANALYSIS!E$20*P794+DATA_ANALYSIS!R$20, "")</f>
        <v/>
      </c>
      <c r="AA794" s="100" t="str">
        <f t="shared" si="253"/>
        <v/>
      </c>
      <c r="AB794" s="100" t="str">
        <f t="shared" si="254"/>
        <v/>
      </c>
      <c r="AC794" s="106" t="str">
        <f t="shared" si="255"/>
        <v/>
      </c>
    </row>
    <row r="795" spans="2:29" x14ac:dyDescent="0.2">
      <c r="B795" s="26"/>
      <c r="C795" s="101">
        <f t="shared" si="256"/>
        <v>0</v>
      </c>
      <c r="D795" s="105"/>
      <c r="E795" s="35"/>
      <c r="F795" s="32" t="str">
        <f t="shared" si="257"/>
        <v>N</v>
      </c>
      <c r="G795" s="32" t="str">
        <f t="shared" si="258"/>
        <v>N</v>
      </c>
      <c r="H795" s="32" t="str">
        <f t="shared" si="266"/>
        <v/>
      </c>
      <c r="I795" s="32" t="str">
        <f t="shared" ref="I795:I858" si="267">IF(F795="Y", D795+H795, "")</f>
        <v/>
      </c>
      <c r="J795" s="32" t="str">
        <f t="shared" ref="J795:J858" si="268">IF(G795="Y", E795+H795, "")</f>
        <v/>
      </c>
      <c r="K795" s="32" t="str">
        <f t="shared" si="259"/>
        <v/>
      </c>
      <c r="L795" s="32" t="str">
        <f t="shared" si="260"/>
        <v/>
      </c>
      <c r="M795" s="32" t="str">
        <f t="shared" ref="M795:M858" si="269">IF(F795="Y", IF(OR(P795&lt;J$20, P795&gt;K$20),1,0), "")</f>
        <v/>
      </c>
      <c r="N795" s="32" t="str">
        <f t="shared" ref="N795:N858" si="270">IF(G795="Y", IF(OR(Q795&lt;L$20, Q795&gt;M$20), 1, 0 ), "")</f>
        <v/>
      </c>
      <c r="O795" s="35" t="s">
        <v>51</v>
      </c>
      <c r="P795" s="32"/>
      <c r="Q795" s="32"/>
      <c r="R795" s="100" t="str">
        <f t="shared" si="261"/>
        <v/>
      </c>
      <c r="S795" s="100" t="str">
        <f t="shared" si="262"/>
        <v/>
      </c>
      <c r="T795" s="100" t="str">
        <f t="shared" si="263"/>
        <v/>
      </c>
      <c r="U795" s="100" t="str">
        <f t="shared" si="264"/>
        <v/>
      </c>
      <c r="V795" s="100" t="str">
        <f t="shared" ref="V795:V858" si="271">IFERROR(IF(F795="Y", (P795-P$25), ""), "")</f>
        <v/>
      </c>
      <c r="W795" s="100" t="str">
        <f t="shared" si="265"/>
        <v/>
      </c>
      <c r="X795" s="100" t="str">
        <f t="shared" ref="X795:X858" si="272">IFERROR(R795*S795,"")</f>
        <v/>
      </c>
      <c r="Y795" s="100" t="str">
        <f t="shared" ref="Y795:Y858" si="273">IFERROR(R795*R795, "")</f>
        <v/>
      </c>
      <c r="Z795" s="100" t="str">
        <f>IF(LEN(P795)&gt;0, DATA_ANALYSIS!E$20*P795+DATA_ANALYSIS!R$20, "")</f>
        <v/>
      </c>
      <c r="AA795" s="100" t="str">
        <f t="shared" ref="AA795:AA858" si="274">IFERROR(Z795-Q795, "")</f>
        <v/>
      </c>
      <c r="AB795" s="100" t="str">
        <f t="shared" ref="AB795:AB858" si="275">IFERROR(AA795*AA795, "")</f>
        <v/>
      </c>
      <c r="AC795" s="106" t="str">
        <f t="shared" ref="AC795:AC858" si="276">IFERROR(S795*S795,"")</f>
        <v/>
      </c>
    </row>
    <row r="796" spans="2:29" x14ac:dyDescent="0.2">
      <c r="B796" s="26"/>
      <c r="C796" s="101">
        <f t="shared" ref="C796:C859" si="277">IF(F796="Y",1,0)</f>
        <v>0</v>
      </c>
      <c r="D796" s="105"/>
      <c r="E796" s="35"/>
      <c r="F796" s="32" t="str">
        <f t="shared" ref="F796:F859" si="278">IF(LEN(D796)&gt;0, "Y", "N")</f>
        <v>N</v>
      </c>
      <c r="G796" s="32" t="str">
        <f t="shared" ref="G796:G859" si="279">IF(LEN(E796)&gt;0, "Y", "N")</f>
        <v>N</v>
      </c>
      <c r="H796" s="32" t="str">
        <f t="shared" si="266"/>
        <v/>
      </c>
      <c r="I796" s="32" t="str">
        <f t="shared" si="267"/>
        <v/>
      </c>
      <c r="J796" s="32" t="str">
        <f t="shared" si="268"/>
        <v/>
      </c>
      <c r="K796" s="32" t="str">
        <f t="shared" ref="K796:K859" si="280">IFERROR(RANK(I796, I$27:I$1034, 1), "")</f>
        <v/>
      </c>
      <c r="L796" s="32" t="str">
        <f t="shared" ref="L796:L859" si="281">IFERROR(RANK(J796, J$27:J$1034, 1), "")</f>
        <v/>
      </c>
      <c r="M796" s="32" t="str">
        <f t="shared" si="269"/>
        <v/>
      </c>
      <c r="N796" s="32" t="str">
        <f t="shared" si="270"/>
        <v/>
      </c>
      <c r="O796" s="35" t="s">
        <v>51</v>
      </c>
      <c r="P796" s="32"/>
      <c r="Q796" s="32"/>
      <c r="R796" s="100" t="str">
        <f t="shared" ref="R796:R859" si="282">IF(F796="Y", P796-P$23, "")</f>
        <v/>
      </c>
      <c r="S796" s="100" t="str">
        <f t="shared" ref="S796:S859" si="283">IF(G796="y", Q796-Q$23, "")</f>
        <v/>
      </c>
      <c r="T796" s="100" t="str">
        <f t="shared" ref="T796:T859" si="284">IFERROR(ABS(R796), "")</f>
        <v/>
      </c>
      <c r="U796" s="100" t="str">
        <f t="shared" ref="U796:U859" si="285">IFERROR(ABS(S796), "")</f>
        <v/>
      </c>
      <c r="V796" s="100" t="str">
        <f t="shared" si="271"/>
        <v/>
      </c>
      <c r="W796" s="100" t="str">
        <f t="shared" ref="W796:W859" si="286">IFERROR(IF(G796="Y", Q796-Q$25, ""), "")</f>
        <v/>
      </c>
      <c r="X796" s="100" t="str">
        <f t="shared" si="272"/>
        <v/>
      </c>
      <c r="Y796" s="100" t="str">
        <f t="shared" si="273"/>
        <v/>
      </c>
      <c r="Z796" s="100" t="str">
        <f>IF(LEN(P796)&gt;0, DATA_ANALYSIS!E$20*P796+DATA_ANALYSIS!R$20, "")</f>
        <v/>
      </c>
      <c r="AA796" s="100" t="str">
        <f t="shared" si="274"/>
        <v/>
      </c>
      <c r="AB796" s="100" t="str">
        <f t="shared" si="275"/>
        <v/>
      </c>
      <c r="AC796" s="106" t="str">
        <f t="shared" si="276"/>
        <v/>
      </c>
    </row>
    <row r="797" spans="2:29" x14ac:dyDescent="0.2">
      <c r="B797" s="26"/>
      <c r="C797" s="101">
        <f t="shared" si="277"/>
        <v>0</v>
      </c>
      <c r="D797" s="105"/>
      <c r="E797" s="35"/>
      <c r="F797" s="32" t="str">
        <f t="shared" si="278"/>
        <v>N</v>
      </c>
      <c r="G797" s="32" t="str">
        <f t="shared" si="279"/>
        <v>N</v>
      </c>
      <c r="H797" s="32" t="str">
        <f t="shared" ref="H797:H860" si="287">IF(G797="Y", 0.0000000001+H796, "")</f>
        <v/>
      </c>
      <c r="I797" s="32" t="str">
        <f t="shared" si="267"/>
        <v/>
      </c>
      <c r="J797" s="32" t="str">
        <f t="shared" si="268"/>
        <v/>
      </c>
      <c r="K797" s="32" t="str">
        <f t="shared" si="280"/>
        <v/>
      </c>
      <c r="L797" s="32" t="str">
        <f t="shared" si="281"/>
        <v/>
      </c>
      <c r="M797" s="32" t="str">
        <f t="shared" si="269"/>
        <v/>
      </c>
      <c r="N797" s="32" t="str">
        <f t="shared" si="270"/>
        <v/>
      </c>
      <c r="O797" s="35" t="s">
        <v>51</v>
      </c>
      <c r="P797" s="32"/>
      <c r="Q797" s="32"/>
      <c r="R797" s="100" t="str">
        <f t="shared" si="282"/>
        <v/>
      </c>
      <c r="S797" s="100" t="str">
        <f t="shared" si="283"/>
        <v/>
      </c>
      <c r="T797" s="100" t="str">
        <f t="shared" si="284"/>
        <v/>
      </c>
      <c r="U797" s="100" t="str">
        <f t="shared" si="285"/>
        <v/>
      </c>
      <c r="V797" s="100" t="str">
        <f t="shared" si="271"/>
        <v/>
      </c>
      <c r="W797" s="100" t="str">
        <f t="shared" si="286"/>
        <v/>
      </c>
      <c r="X797" s="100" t="str">
        <f t="shared" si="272"/>
        <v/>
      </c>
      <c r="Y797" s="100" t="str">
        <f t="shared" si="273"/>
        <v/>
      </c>
      <c r="Z797" s="100" t="str">
        <f>IF(LEN(P797)&gt;0, DATA_ANALYSIS!E$20*P797+DATA_ANALYSIS!R$20, "")</f>
        <v/>
      </c>
      <c r="AA797" s="100" t="str">
        <f t="shared" si="274"/>
        <v/>
      </c>
      <c r="AB797" s="100" t="str">
        <f t="shared" si="275"/>
        <v/>
      </c>
      <c r="AC797" s="106" t="str">
        <f t="shared" si="276"/>
        <v/>
      </c>
    </row>
    <row r="798" spans="2:29" x14ac:dyDescent="0.2">
      <c r="B798" s="26"/>
      <c r="C798" s="101">
        <f t="shared" si="277"/>
        <v>0</v>
      </c>
      <c r="D798" s="105"/>
      <c r="E798" s="35"/>
      <c r="F798" s="32" t="str">
        <f t="shared" si="278"/>
        <v>N</v>
      </c>
      <c r="G798" s="32" t="str">
        <f t="shared" si="279"/>
        <v>N</v>
      </c>
      <c r="H798" s="32" t="str">
        <f t="shared" si="287"/>
        <v/>
      </c>
      <c r="I798" s="32" t="str">
        <f t="shared" si="267"/>
        <v/>
      </c>
      <c r="J798" s="32" t="str">
        <f t="shared" si="268"/>
        <v/>
      </c>
      <c r="K798" s="32" t="str">
        <f t="shared" si="280"/>
        <v/>
      </c>
      <c r="L798" s="32" t="str">
        <f t="shared" si="281"/>
        <v/>
      </c>
      <c r="M798" s="32" t="str">
        <f t="shared" si="269"/>
        <v/>
      </c>
      <c r="N798" s="32" t="str">
        <f t="shared" si="270"/>
        <v/>
      </c>
      <c r="O798" s="35" t="s">
        <v>51</v>
      </c>
      <c r="P798" s="32"/>
      <c r="Q798" s="32"/>
      <c r="R798" s="100" t="str">
        <f t="shared" si="282"/>
        <v/>
      </c>
      <c r="S798" s="100" t="str">
        <f t="shared" si="283"/>
        <v/>
      </c>
      <c r="T798" s="100" t="str">
        <f t="shared" si="284"/>
        <v/>
      </c>
      <c r="U798" s="100" t="str">
        <f t="shared" si="285"/>
        <v/>
      </c>
      <c r="V798" s="100" t="str">
        <f t="shared" si="271"/>
        <v/>
      </c>
      <c r="W798" s="100" t="str">
        <f t="shared" si="286"/>
        <v/>
      </c>
      <c r="X798" s="100" t="str">
        <f t="shared" si="272"/>
        <v/>
      </c>
      <c r="Y798" s="100" t="str">
        <f t="shared" si="273"/>
        <v/>
      </c>
      <c r="Z798" s="100" t="str">
        <f>IF(LEN(P798)&gt;0, DATA_ANALYSIS!E$20*P798+DATA_ANALYSIS!R$20, "")</f>
        <v/>
      </c>
      <c r="AA798" s="100" t="str">
        <f t="shared" si="274"/>
        <v/>
      </c>
      <c r="AB798" s="100" t="str">
        <f t="shared" si="275"/>
        <v/>
      </c>
      <c r="AC798" s="106" t="str">
        <f t="shared" si="276"/>
        <v/>
      </c>
    </row>
    <row r="799" spans="2:29" x14ac:dyDescent="0.2">
      <c r="B799" s="26"/>
      <c r="C799" s="101">
        <f t="shared" si="277"/>
        <v>0</v>
      </c>
      <c r="D799" s="105"/>
      <c r="E799" s="35"/>
      <c r="F799" s="32" t="str">
        <f t="shared" si="278"/>
        <v>N</v>
      </c>
      <c r="G799" s="32" t="str">
        <f t="shared" si="279"/>
        <v>N</v>
      </c>
      <c r="H799" s="32" t="str">
        <f t="shared" si="287"/>
        <v/>
      </c>
      <c r="I799" s="32" t="str">
        <f t="shared" si="267"/>
        <v/>
      </c>
      <c r="J799" s="32" t="str">
        <f t="shared" si="268"/>
        <v/>
      </c>
      <c r="K799" s="32" t="str">
        <f t="shared" si="280"/>
        <v/>
      </c>
      <c r="L799" s="32" t="str">
        <f t="shared" si="281"/>
        <v/>
      </c>
      <c r="M799" s="32" t="str">
        <f t="shared" si="269"/>
        <v/>
      </c>
      <c r="N799" s="32" t="str">
        <f t="shared" si="270"/>
        <v/>
      </c>
      <c r="O799" s="35" t="s">
        <v>51</v>
      </c>
      <c r="P799" s="32"/>
      <c r="Q799" s="32"/>
      <c r="R799" s="100" t="str">
        <f t="shared" si="282"/>
        <v/>
      </c>
      <c r="S799" s="100" t="str">
        <f t="shared" si="283"/>
        <v/>
      </c>
      <c r="T799" s="100" t="str">
        <f t="shared" si="284"/>
        <v/>
      </c>
      <c r="U799" s="100" t="str">
        <f t="shared" si="285"/>
        <v/>
      </c>
      <c r="V799" s="100" t="str">
        <f t="shared" si="271"/>
        <v/>
      </c>
      <c r="W799" s="100" t="str">
        <f t="shared" si="286"/>
        <v/>
      </c>
      <c r="X799" s="100" t="str">
        <f t="shared" si="272"/>
        <v/>
      </c>
      <c r="Y799" s="100" t="str">
        <f t="shared" si="273"/>
        <v/>
      </c>
      <c r="Z799" s="100" t="str">
        <f>IF(LEN(P799)&gt;0, DATA_ANALYSIS!E$20*P799+DATA_ANALYSIS!R$20, "")</f>
        <v/>
      </c>
      <c r="AA799" s="100" t="str">
        <f t="shared" si="274"/>
        <v/>
      </c>
      <c r="AB799" s="100" t="str">
        <f t="shared" si="275"/>
        <v/>
      </c>
      <c r="AC799" s="106" t="str">
        <f t="shared" si="276"/>
        <v/>
      </c>
    </row>
    <row r="800" spans="2:29" x14ac:dyDescent="0.2">
      <c r="B800" s="26"/>
      <c r="C800" s="101">
        <f t="shared" si="277"/>
        <v>0</v>
      </c>
      <c r="D800" s="105"/>
      <c r="E800" s="35"/>
      <c r="F800" s="32" t="str">
        <f t="shared" si="278"/>
        <v>N</v>
      </c>
      <c r="G800" s="32" t="str">
        <f t="shared" si="279"/>
        <v>N</v>
      </c>
      <c r="H800" s="32" t="str">
        <f t="shared" si="287"/>
        <v/>
      </c>
      <c r="I800" s="32" t="str">
        <f t="shared" si="267"/>
        <v/>
      </c>
      <c r="J800" s="32" t="str">
        <f t="shared" si="268"/>
        <v/>
      </c>
      <c r="K800" s="32" t="str">
        <f t="shared" si="280"/>
        <v/>
      </c>
      <c r="L800" s="32" t="str">
        <f t="shared" si="281"/>
        <v/>
      </c>
      <c r="M800" s="32" t="str">
        <f t="shared" si="269"/>
        <v/>
      </c>
      <c r="N800" s="32" t="str">
        <f t="shared" si="270"/>
        <v/>
      </c>
      <c r="O800" s="35" t="s">
        <v>51</v>
      </c>
      <c r="P800" s="32"/>
      <c r="Q800" s="32"/>
      <c r="R800" s="100" t="str">
        <f t="shared" si="282"/>
        <v/>
      </c>
      <c r="S800" s="100" t="str">
        <f t="shared" si="283"/>
        <v/>
      </c>
      <c r="T800" s="100" t="str">
        <f t="shared" si="284"/>
        <v/>
      </c>
      <c r="U800" s="100" t="str">
        <f t="shared" si="285"/>
        <v/>
      </c>
      <c r="V800" s="100" t="str">
        <f t="shared" si="271"/>
        <v/>
      </c>
      <c r="W800" s="100" t="str">
        <f t="shared" si="286"/>
        <v/>
      </c>
      <c r="X800" s="100" t="str">
        <f t="shared" si="272"/>
        <v/>
      </c>
      <c r="Y800" s="100" t="str">
        <f t="shared" si="273"/>
        <v/>
      </c>
      <c r="Z800" s="100" t="str">
        <f>IF(LEN(P800)&gt;0, DATA_ANALYSIS!E$20*P800+DATA_ANALYSIS!R$20, "")</f>
        <v/>
      </c>
      <c r="AA800" s="100" t="str">
        <f t="shared" si="274"/>
        <v/>
      </c>
      <c r="AB800" s="100" t="str">
        <f t="shared" si="275"/>
        <v/>
      </c>
      <c r="AC800" s="106" t="str">
        <f t="shared" si="276"/>
        <v/>
      </c>
    </row>
    <row r="801" spans="2:29" x14ac:dyDescent="0.2">
      <c r="B801" s="26"/>
      <c r="C801" s="101">
        <f t="shared" si="277"/>
        <v>0</v>
      </c>
      <c r="D801" s="105"/>
      <c r="E801" s="35"/>
      <c r="F801" s="32" t="str">
        <f t="shared" si="278"/>
        <v>N</v>
      </c>
      <c r="G801" s="32" t="str">
        <f t="shared" si="279"/>
        <v>N</v>
      </c>
      <c r="H801" s="32" t="str">
        <f t="shared" si="287"/>
        <v/>
      </c>
      <c r="I801" s="32" t="str">
        <f t="shared" si="267"/>
        <v/>
      </c>
      <c r="J801" s="32" t="str">
        <f t="shared" si="268"/>
        <v/>
      </c>
      <c r="K801" s="32" t="str">
        <f t="shared" si="280"/>
        <v/>
      </c>
      <c r="L801" s="32" t="str">
        <f t="shared" si="281"/>
        <v/>
      </c>
      <c r="M801" s="32" t="str">
        <f t="shared" si="269"/>
        <v/>
      </c>
      <c r="N801" s="32" t="str">
        <f t="shared" si="270"/>
        <v/>
      </c>
      <c r="O801" s="35" t="s">
        <v>51</v>
      </c>
      <c r="P801" s="32"/>
      <c r="Q801" s="32"/>
      <c r="R801" s="100" t="str">
        <f t="shared" si="282"/>
        <v/>
      </c>
      <c r="S801" s="100" t="str">
        <f t="shared" si="283"/>
        <v/>
      </c>
      <c r="T801" s="100" t="str">
        <f t="shared" si="284"/>
        <v/>
      </c>
      <c r="U801" s="100" t="str">
        <f t="shared" si="285"/>
        <v/>
      </c>
      <c r="V801" s="100" t="str">
        <f t="shared" si="271"/>
        <v/>
      </c>
      <c r="W801" s="100" t="str">
        <f t="shared" si="286"/>
        <v/>
      </c>
      <c r="X801" s="100" t="str">
        <f t="shared" si="272"/>
        <v/>
      </c>
      <c r="Y801" s="100" t="str">
        <f t="shared" si="273"/>
        <v/>
      </c>
      <c r="Z801" s="100" t="str">
        <f>IF(LEN(P801)&gt;0, DATA_ANALYSIS!E$20*P801+DATA_ANALYSIS!R$20, "")</f>
        <v/>
      </c>
      <c r="AA801" s="100" t="str">
        <f t="shared" si="274"/>
        <v/>
      </c>
      <c r="AB801" s="100" t="str">
        <f t="shared" si="275"/>
        <v/>
      </c>
      <c r="AC801" s="106" t="str">
        <f t="shared" si="276"/>
        <v/>
      </c>
    </row>
    <row r="802" spans="2:29" x14ac:dyDescent="0.2">
      <c r="B802" s="26"/>
      <c r="C802" s="101">
        <f t="shared" si="277"/>
        <v>0</v>
      </c>
      <c r="D802" s="105"/>
      <c r="E802" s="35"/>
      <c r="F802" s="32" t="str">
        <f t="shared" si="278"/>
        <v>N</v>
      </c>
      <c r="G802" s="32" t="str">
        <f t="shared" si="279"/>
        <v>N</v>
      </c>
      <c r="H802" s="32" t="str">
        <f t="shared" si="287"/>
        <v/>
      </c>
      <c r="I802" s="32" t="str">
        <f t="shared" si="267"/>
        <v/>
      </c>
      <c r="J802" s="32" t="str">
        <f t="shared" si="268"/>
        <v/>
      </c>
      <c r="K802" s="32" t="str">
        <f t="shared" si="280"/>
        <v/>
      </c>
      <c r="L802" s="32" t="str">
        <f t="shared" si="281"/>
        <v/>
      </c>
      <c r="M802" s="32" t="str">
        <f t="shared" si="269"/>
        <v/>
      </c>
      <c r="N802" s="32" t="str">
        <f t="shared" si="270"/>
        <v/>
      </c>
      <c r="O802" s="35" t="s">
        <v>51</v>
      </c>
      <c r="P802" s="32"/>
      <c r="Q802" s="32"/>
      <c r="R802" s="100" t="str">
        <f t="shared" si="282"/>
        <v/>
      </c>
      <c r="S802" s="100" t="str">
        <f t="shared" si="283"/>
        <v/>
      </c>
      <c r="T802" s="100" t="str">
        <f t="shared" si="284"/>
        <v/>
      </c>
      <c r="U802" s="100" t="str">
        <f t="shared" si="285"/>
        <v/>
      </c>
      <c r="V802" s="100" t="str">
        <f t="shared" si="271"/>
        <v/>
      </c>
      <c r="W802" s="100" t="str">
        <f t="shared" si="286"/>
        <v/>
      </c>
      <c r="X802" s="100" t="str">
        <f t="shared" si="272"/>
        <v/>
      </c>
      <c r="Y802" s="100" t="str">
        <f t="shared" si="273"/>
        <v/>
      </c>
      <c r="Z802" s="100" t="str">
        <f>IF(LEN(P802)&gt;0, DATA_ANALYSIS!E$20*P802+DATA_ANALYSIS!R$20, "")</f>
        <v/>
      </c>
      <c r="AA802" s="100" t="str">
        <f t="shared" si="274"/>
        <v/>
      </c>
      <c r="AB802" s="100" t="str">
        <f t="shared" si="275"/>
        <v/>
      </c>
      <c r="AC802" s="106" t="str">
        <f t="shared" si="276"/>
        <v/>
      </c>
    </row>
    <row r="803" spans="2:29" x14ac:dyDescent="0.2">
      <c r="B803" s="26"/>
      <c r="C803" s="101">
        <f t="shared" si="277"/>
        <v>0</v>
      </c>
      <c r="D803" s="105"/>
      <c r="E803" s="35"/>
      <c r="F803" s="32" t="str">
        <f t="shared" si="278"/>
        <v>N</v>
      </c>
      <c r="G803" s="32" t="str">
        <f t="shared" si="279"/>
        <v>N</v>
      </c>
      <c r="H803" s="32" t="str">
        <f t="shared" si="287"/>
        <v/>
      </c>
      <c r="I803" s="32" t="str">
        <f t="shared" si="267"/>
        <v/>
      </c>
      <c r="J803" s="32" t="str">
        <f t="shared" si="268"/>
        <v/>
      </c>
      <c r="K803" s="32" t="str">
        <f t="shared" si="280"/>
        <v/>
      </c>
      <c r="L803" s="32" t="str">
        <f t="shared" si="281"/>
        <v/>
      </c>
      <c r="M803" s="32" t="str">
        <f t="shared" si="269"/>
        <v/>
      </c>
      <c r="N803" s="32" t="str">
        <f t="shared" si="270"/>
        <v/>
      </c>
      <c r="O803" s="35" t="s">
        <v>51</v>
      </c>
      <c r="P803" s="32"/>
      <c r="Q803" s="32"/>
      <c r="R803" s="100" t="str">
        <f t="shared" si="282"/>
        <v/>
      </c>
      <c r="S803" s="100" t="str">
        <f t="shared" si="283"/>
        <v/>
      </c>
      <c r="T803" s="100" t="str">
        <f t="shared" si="284"/>
        <v/>
      </c>
      <c r="U803" s="100" t="str">
        <f t="shared" si="285"/>
        <v/>
      </c>
      <c r="V803" s="100" t="str">
        <f t="shared" si="271"/>
        <v/>
      </c>
      <c r="W803" s="100" t="str">
        <f t="shared" si="286"/>
        <v/>
      </c>
      <c r="X803" s="100" t="str">
        <f t="shared" si="272"/>
        <v/>
      </c>
      <c r="Y803" s="100" t="str">
        <f t="shared" si="273"/>
        <v/>
      </c>
      <c r="Z803" s="100" t="str">
        <f>IF(LEN(P803)&gt;0, DATA_ANALYSIS!E$20*P803+DATA_ANALYSIS!R$20, "")</f>
        <v/>
      </c>
      <c r="AA803" s="100" t="str">
        <f t="shared" si="274"/>
        <v/>
      </c>
      <c r="AB803" s="100" t="str">
        <f t="shared" si="275"/>
        <v/>
      </c>
      <c r="AC803" s="106" t="str">
        <f t="shared" si="276"/>
        <v/>
      </c>
    </row>
    <row r="804" spans="2:29" x14ac:dyDescent="0.2">
      <c r="B804" s="26"/>
      <c r="C804" s="101">
        <f t="shared" si="277"/>
        <v>0</v>
      </c>
      <c r="D804" s="105"/>
      <c r="E804" s="35"/>
      <c r="F804" s="32" t="str">
        <f t="shared" si="278"/>
        <v>N</v>
      </c>
      <c r="G804" s="32" t="str">
        <f t="shared" si="279"/>
        <v>N</v>
      </c>
      <c r="H804" s="32" t="str">
        <f t="shared" si="287"/>
        <v/>
      </c>
      <c r="I804" s="32" t="str">
        <f t="shared" si="267"/>
        <v/>
      </c>
      <c r="J804" s="32" t="str">
        <f t="shared" si="268"/>
        <v/>
      </c>
      <c r="K804" s="32" t="str">
        <f t="shared" si="280"/>
        <v/>
      </c>
      <c r="L804" s="32" t="str">
        <f t="shared" si="281"/>
        <v/>
      </c>
      <c r="M804" s="32" t="str">
        <f t="shared" si="269"/>
        <v/>
      </c>
      <c r="N804" s="32" t="str">
        <f t="shared" si="270"/>
        <v/>
      </c>
      <c r="O804" s="35" t="s">
        <v>51</v>
      </c>
      <c r="P804" s="32"/>
      <c r="Q804" s="32"/>
      <c r="R804" s="100" t="str">
        <f t="shared" si="282"/>
        <v/>
      </c>
      <c r="S804" s="100" t="str">
        <f t="shared" si="283"/>
        <v/>
      </c>
      <c r="T804" s="100" t="str">
        <f t="shared" si="284"/>
        <v/>
      </c>
      <c r="U804" s="100" t="str">
        <f t="shared" si="285"/>
        <v/>
      </c>
      <c r="V804" s="100" t="str">
        <f t="shared" si="271"/>
        <v/>
      </c>
      <c r="W804" s="100" t="str">
        <f t="shared" si="286"/>
        <v/>
      </c>
      <c r="X804" s="100" t="str">
        <f t="shared" si="272"/>
        <v/>
      </c>
      <c r="Y804" s="100" t="str">
        <f t="shared" si="273"/>
        <v/>
      </c>
      <c r="Z804" s="100" t="str">
        <f>IF(LEN(P804)&gt;0, DATA_ANALYSIS!E$20*P804+DATA_ANALYSIS!R$20, "")</f>
        <v/>
      </c>
      <c r="AA804" s="100" t="str">
        <f t="shared" si="274"/>
        <v/>
      </c>
      <c r="AB804" s="100" t="str">
        <f t="shared" si="275"/>
        <v/>
      </c>
      <c r="AC804" s="106" t="str">
        <f t="shared" si="276"/>
        <v/>
      </c>
    </row>
    <row r="805" spans="2:29" x14ac:dyDescent="0.2">
      <c r="B805" s="26"/>
      <c r="C805" s="101">
        <f t="shared" si="277"/>
        <v>0</v>
      </c>
      <c r="D805" s="105"/>
      <c r="E805" s="35"/>
      <c r="F805" s="32" t="str">
        <f t="shared" si="278"/>
        <v>N</v>
      </c>
      <c r="G805" s="32" t="str">
        <f t="shared" si="279"/>
        <v>N</v>
      </c>
      <c r="H805" s="32" t="str">
        <f t="shared" si="287"/>
        <v/>
      </c>
      <c r="I805" s="32" t="str">
        <f t="shared" si="267"/>
        <v/>
      </c>
      <c r="J805" s="32" t="str">
        <f t="shared" si="268"/>
        <v/>
      </c>
      <c r="K805" s="32" t="str">
        <f t="shared" si="280"/>
        <v/>
      </c>
      <c r="L805" s="32" t="str">
        <f t="shared" si="281"/>
        <v/>
      </c>
      <c r="M805" s="32" t="str">
        <f t="shared" si="269"/>
        <v/>
      </c>
      <c r="N805" s="32" t="str">
        <f t="shared" si="270"/>
        <v/>
      </c>
      <c r="O805" s="35" t="s">
        <v>51</v>
      </c>
      <c r="P805" s="32"/>
      <c r="Q805" s="32"/>
      <c r="R805" s="100" t="str">
        <f t="shared" si="282"/>
        <v/>
      </c>
      <c r="S805" s="100" t="str">
        <f t="shared" si="283"/>
        <v/>
      </c>
      <c r="T805" s="100" t="str">
        <f t="shared" si="284"/>
        <v/>
      </c>
      <c r="U805" s="100" t="str">
        <f t="shared" si="285"/>
        <v/>
      </c>
      <c r="V805" s="100" t="str">
        <f t="shared" si="271"/>
        <v/>
      </c>
      <c r="W805" s="100" t="str">
        <f t="shared" si="286"/>
        <v/>
      </c>
      <c r="X805" s="100" t="str">
        <f t="shared" si="272"/>
        <v/>
      </c>
      <c r="Y805" s="100" t="str">
        <f t="shared" si="273"/>
        <v/>
      </c>
      <c r="Z805" s="100" t="str">
        <f>IF(LEN(P805)&gt;0, DATA_ANALYSIS!E$20*P805+DATA_ANALYSIS!R$20, "")</f>
        <v/>
      </c>
      <c r="AA805" s="100" t="str">
        <f t="shared" si="274"/>
        <v/>
      </c>
      <c r="AB805" s="100" t="str">
        <f t="shared" si="275"/>
        <v/>
      </c>
      <c r="AC805" s="106" t="str">
        <f t="shared" si="276"/>
        <v/>
      </c>
    </row>
    <row r="806" spans="2:29" x14ac:dyDescent="0.2">
      <c r="B806" s="26"/>
      <c r="C806" s="101">
        <f t="shared" si="277"/>
        <v>0</v>
      </c>
      <c r="D806" s="105"/>
      <c r="E806" s="35"/>
      <c r="F806" s="32" t="str">
        <f t="shared" si="278"/>
        <v>N</v>
      </c>
      <c r="G806" s="32" t="str">
        <f t="shared" si="279"/>
        <v>N</v>
      </c>
      <c r="H806" s="32" t="str">
        <f t="shared" si="287"/>
        <v/>
      </c>
      <c r="I806" s="32" t="str">
        <f t="shared" si="267"/>
        <v/>
      </c>
      <c r="J806" s="32" t="str">
        <f t="shared" si="268"/>
        <v/>
      </c>
      <c r="K806" s="32" t="str">
        <f t="shared" si="280"/>
        <v/>
      </c>
      <c r="L806" s="32" t="str">
        <f t="shared" si="281"/>
        <v/>
      </c>
      <c r="M806" s="32" t="str">
        <f t="shared" si="269"/>
        <v/>
      </c>
      <c r="N806" s="32" t="str">
        <f t="shared" si="270"/>
        <v/>
      </c>
      <c r="O806" s="35" t="s">
        <v>51</v>
      </c>
      <c r="P806" s="32"/>
      <c r="Q806" s="32"/>
      <c r="R806" s="100" t="str">
        <f t="shared" si="282"/>
        <v/>
      </c>
      <c r="S806" s="100" t="str">
        <f t="shared" si="283"/>
        <v/>
      </c>
      <c r="T806" s="100" t="str">
        <f t="shared" si="284"/>
        <v/>
      </c>
      <c r="U806" s="100" t="str">
        <f t="shared" si="285"/>
        <v/>
      </c>
      <c r="V806" s="100" t="str">
        <f t="shared" si="271"/>
        <v/>
      </c>
      <c r="W806" s="100" t="str">
        <f t="shared" si="286"/>
        <v/>
      </c>
      <c r="X806" s="100" t="str">
        <f t="shared" si="272"/>
        <v/>
      </c>
      <c r="Y806" s="100" t="str">
        <f t="shared" si="273"/>
        <v/>
      </c>
      <c r="Z806" s="100" t="str">
        <f>IF(LEN(P806)&gt;0, DATA_ANALYSIS!E$20*P806+DATA_ANALYSIS!R$20, "")</f>
        <v/>
      </c>
      <c r="AA806" s="100" t="str">
        <f t="shared" si="274"/>
        <v/>
      </c>
      <c r="AB806" s="100" t="str">
        <f t="shared" si="275"/>
        <v/>
      </c>
      <c r="AC806" s="106" t="str">
        <f t="shared" si="276"/>
        <v/>
      </c>
    </row>
    <row r="807" spans="2:29" x14ac:dyDescent="0.2">
      <c r="B807" s="26"/>
      <c r="C807" s="101">
        <f t="shared" si="277"/>
        <v>0</v>
      </c>
      <c r="D807" s="105"/>
      <c r="E807" s="35"/>
      <c r="F807" s="32" t="str">
        <f t="shared" si="278"/>
        <v>N</v>
      </c>
      <c r="G807" s="32" t="str">
        <f t="shared" si="279"/>
        <v>N</v>
      </c>
      <c r="H807" s="32" t="str">
        <f t="shared" si="287"/>
        <v/>
      </c>
      <c r="I807" s="32" t="str">
        <f t="shared" si="267"/>
        <v/>
      </c>
      <c r="J807" s="32" t="str">
        <f t="shared" si="268"/>
        <v/>
      </c>
      <c r="K807" s="32" t="str">
        <f t="shared" si="280"/>
        <v/>
      </c>
      <c r="L807" s="32" t="str">
        <f t="shared" si="281"/>
        <v/>
      </c>
      <c r="M807" s="32" t="str">
        <f t="shared" si="269"/>
        <v/>
      </c>
      <c r="N807" s="32" t="str">
        <f t="shared" si="270"/>
        <v/>
      </c>
      <c r="O807" s="35" t="s">
        <v>51</v>
      </c>
      <c r="P807" s="32"/>
      <c r="Q807" s="32"/>
      <c r="R807" s="100" t="str">
        <f t="shared" si="282"/>
        <v/>
      </c>
      <c r="S807" s="100" t="str">
        <f t="shared" si="283"/>
        <v/>
      </c>
      <c r="T807" s="100" t="str">
        <f t="shared" si="284"/>
        <v/>
      </c>
      <c r="U807" s="100" t="str">
        <f t="shared" si="285"/>
        <v/>
      </c>
      <c r="V807" s="100" t="str">
        <f t="shared" si="271"/>
        <v/>
      </c>
      <c r="W807" s="100" t="str">
        <f t="shared" si="286"/>
        <v/>
      </c>
      <c r="X807" s="100" t="str">
        <f t="shared" si="272"/>
        <v/>
      </c>
      <c r="Y807" s="100" t="str">
        <f t="shared" si="273"/>
        <v/>
      </c>
      <c r="Z807" s="100" t="str">
        <f>IF(LEN(P807)&gt;0, DATA_ANALYSIS!E$20*P807+DATA_ANALYSIS!R$20, "")</f>
        <v/>
      </c>
      <c r="AA807" s="100" t="str">
        <f t="shared" si="274"/>
        <v/>
      </c>
      <c r="AB807" s="100" t="str">
        <f t="shared" si="275"/>
        <v/>
      </c>
      <c r="AC807" s="106" t="str">
        <f t="shared" si="276"/>
        <v/>
      </c>
    </row>
    <row r="808" spans="2:29" x14ac:dyDescent="0.2">
      <c r="B808" s="26"/>
      <c r="C808" s="101">
        <f t="shared" si="277"/>
        <v>0</v>
      </c>
      <c r="D808" s="105"/>
      <c r="E808" s="35"/>
      <c r="F808" s="32" t="str">
        <f t="shared" si="278"/>
        <v>N</v>
      </c>
      <c r="G808" s="32" t="str">
        <f t="shared" si="279"/>
        <v>N</v>
      </c>
      <c r="H808" s="32" t="str">
        <f t="shared" si="287"/>
        <v/>
      </c>
      <c r="I808" s="32" t="str">
        <f t="shared" si="267"/>
        <v/>
      </c>
      <c r="J808" s="32" t="str">
        <f t="shared" si="268"/>
        <v/>
      </c>
      <c r="K808" s="32" t="str">
        <f t="shared" si="280"/>
        <v/>
      </c>
      <c r="L808" s="32" t="str">
        <f t="shared" si="281"/>
        <v/>
      </c>
      <c r="M808" s="32" t="str">
        <f t="shared" si="269"/>
        <v/>
      </c>
      <c r="N808" s="32" t="str">
        <f t="shared" si="270"/>
        <v/>
      </c>
      <c r="O808" s="35" t="s">
        <v>51</v>
      </c>
      <c r="P808" s="32"/>
      <c r="Q808" s="32"/>
      <c r="R808" s="100" t="str">
        <f t="shared" si="282"/>
        <v/>
      </c>
      <c r="S808" s="100" t="str">
        <f t="shared" si="283"/>
        <v/>
      </c>
      <c r="T808" s="100" t="str">
        <f t="shared" si="284"/>
        <v/>
      </c>
      <c r="U808" s="100" t="str">
        <f t="shared" si="285"/>
        <v/>
      </c>
      <c r="V808" s="100" t="str">
        <f t="shared" si="271"/>
        <v/>
      </c>
      <c r="W808" s="100" t="str">
        <f t="shared" si="286"/>
        <v/>
      </c>
      <c r="X808" s="100" t="str">
        <f t="shared" si="272"/>
        <v/>
      </c>
      <c r="Y808" s="100" t="str">
        <f t="shared" si="273"/>
        <v/>
      </c>
      <c r="Z808" s="100" t="str">
        <f>IF(LEN(P808)&gt;0, DATA_ANALYSIS!E$20*P808+DATA_ANALYSIS!R$20, "")</f>
        <v/>
      </c>
      <c r="AA808" s="100" t="str">
        <f t="shared" si="274"/>
        <v/>
      </c>
      <c r="AB808" s="100" t="str">
        <f t="shared" si="275"/>
        <v/>
      </c>
      <c r="AC808" s="106" t="str">
        <f t="shared" si="276"/>
        <v/>
      </c>
    </row>
    <row r="809" spans="2:29" x14ac:dyDescent="0.2">
      <c r="B809" s="26"/>
      <c r="C809" s="101">
        <f t="shared" si="277"/>
        <v>0</v>
      </c>
      <c r="D809" s="105"/>
      <c r="E809" s="35"/>
      <c r="F809" s="32" t="str">
        <f t="shared" si="278"/>
        <v>N</v>
      </c>
      <c r="G809" s="32" t="str">
        <f t="shared" si="279"/>
        <v>N</v>
      </c>
      <c r="H809" s="32" t="str">
        <f t="shared" si="287"/>
        <v/>
      </c>
      <c r="I809" s="32" t="str">
        <f t="shared" si="267"/>
        <v/>
      </c>
      <c r="J809" s="32" t="str">
        <f t="shared" si="268"/>
        <v/>
      </c>
      <c r="K809" s="32" t="str">
        <f t="shared" si="280"/>
        <v/>
      </c>
      <c r="L809" s="32" t="str">
        <f t="shared" si="281"/>
        <v/>
      </c>
      <c r="M809" s="32" t="str">
        <f t="shared" si="269"/>
        <v/>
      </c>
      <c r="N809" s="32" t="str">
        <f t="shared" si="270"/>
        <v/>
      </c>
      <c r="O809" s="35" t="s">
        <v>51</v>
      </c>
      <c r="P809" s="32"/>
      <c r="Q809" s="32"/>
      <c r="R809" s="100" t="str">
        <f t="shared" si="282"/>
        <v/>
      </c>
      <c r="S809" s="100" t="str">
        <f t="shared" si="283"/>
        <v/>
      </c>
      <c r="T809" s="100" t="str">
        <f t="shared" si="284"/>
        <v/>
      </c>
      <c r="U809" s="100" t="str">
        <f t="shared" si="285"/>
        <v/>
      </c>
      <c r="V809" s="100" t="str">
        <f t="shared" si="271"/>
        <v/>
      </c>
      <c r="W809" s="100" t="str">
        <f t="shared" si="286"/>
        <v/>
      </c>
      <c r="X809" s="100" t="str">
        <f t="shared" si="272"/>
        <v/>
      </c>
      <c r="Y809" s="100" t="str">
        <f t="shared" si="273"/>
        <v/>
      </c>
      <c r="Z809" s="100" t="str">
        <f>IF(LEN(P809)&gt;0, DATA_ANALYSIS!E$20*P809+DATA_ANALYSIS!R$20, "")</f>
        <v/>
      </c>
      <c r="AA809" s="100" t="str">
        <f t="shared" si="274"/>
        <v/>
      </c>
      <c r="AB809" s="100" t="str">
        <f t="shared" si="275"/>
        <v/>
      </c>
      <c r="AC809" s="106" t="str">
        <f t="shared" si="276"/>
        <v/>
      </c>
    </row>
    <row r="810" spans="2:29" x14ac:dyDescent="0.2">
      <c r="B810" s="26"/>
      <c r="C810" s="101">
        <f t="shared" si="277"/>
        <v>0</v>
      </c>
      <c r="D810" s="105"/>
      <c r="E810" s="35"/>
      <c r="F810" s="32" t="str">
        <f t="shared" si="278"/>
        <v>N</v>
      </c>
      <c r="G810" s="32" t="str">
        <f t="shared" si="279"/>
        <v>N</v>
      </c>
      <c r="H810" s="32" t="str">
        <f t="shared" si="287"/>
        <v/>
      </c>
      <c r="I810" s="32" t="str">
        <f t="shared" si="267"/>
        <v/>
      </c>
      <c r="J810" s="32" t="str">
        <f t="shared" si="268"/>
        <v/>
      </c>
      <c r="K810" s="32" t="str">
        <f t="shared" si="280"/>
        <v/>
      </c>
      <c r="L810" s="32" t="str">
        <f t="shared" si="281"/>
        <v/>
      </c>
      <c r="M810" s="32" t="str">
        <f t="shared" si="269"/>
        <v/>
      </c>
      <c r="N810" s="32" t="str">
        <f t="shared" si="270"/>
        <v/>
      </c>
      <c r="O810" s="35" t="s">
        <v>51</v>
      </c>
      <c r="P810" s="32"/>
      <c r="Q810" s="32"/>
      <c r="R810" s="100" t="str">
        <f t="shared" si="282"/>
        <v/>
      </c>
      <c r="S810" s="100" t="str">
        <f t="shared" si="283"/>
        <v/>
      </c>
      <c r="T810" s="100" t="str">
        <f t="shared" si="284"/>
        <v/>
      </c>
      <c r="U810" s="100" t="str">
        <f t="shared" si="285"/>
        <v/>
      </c>
      <c r="V810" s="100" t="str">
        <f t="shared" si="271"/>
        <v/>
      </c>
      <c r="W810" s="100" t="str">
        <f t="shared" si="286"/>
        <v/>
      </c>
      <c r="X810" s="100" t="str">
        <f t="shared" si="272"/>
        <v/>
      </c>
      <c r="Y810" s="100" t="str">
        <f t="shared" si="273"/>
        <v/>
      </c>
      <c r="Z810" s="100" t="str">
        <f>IF(LEN(P810)&gt;0, DATA_ANALYSIS!E$20*P810+DATA_ANALYSIS!R$20, "")</f>
        <v/>
      </c>
      <c r="AA810" s="100" t="str">
        <f t="shared" si="274"/>
        <v/>
      </c>
      <c r="AB810" s="100" t="str">
        <f t="shared" si="275"/>
        <v/>
      </c>
      <c r="AC810" s="106" t="str">
        <f t="shared" si="276"/>
        <v/>
      </c>
    </row>
    <row r="811" spans="2:29" x14ac:dyDescent="0.2">
      <c r="B811" s="26"/>
      <c r="C811" s="101">
        <f t="shared" si="277"/>
        <v>0</v>
      </c>
      <c r="D811" s="105"/>
      <c r="E811" s="35"/>
      <c r="F811" s="32" t="str">
        <f t="shared" si="278"/>
        <v>N</v>
      </c>
      <c r="G811" s="32" t="str">
        <f t="shared" si="279"/>
        <v>N</v>
      </c>
      <c r="H811" s="32" t="str">
        <f t="shared" si="287"/>
        <v/>
      </c>
      <c r="I811" s="32" t="str">
        <f t="shared" si="267"/>
        <v/>
      </c>
      <c r="J811" s="32" t="str">
        <f t="shared" si="268"/>
        <v/>
      </c>
      <c r="K811" s="32" t="str">
        <f t="shared" si="280"/>
        <v/>
      </c>
      <c r="L811" s="32" t="str">
        <f t="shared" si="281"/>
        <v/>
      </c>
      <c r="M811" s="32" t="str">
        <f t="shared" si="269"/>
        <v/>
      </c>
      <c r="N811" s="32" t="str">
        <f t="shared" si="270"/>
        <v/>
      </c>
      <c r="O811" s="35" t="s">
        <v>51</v>
      </c>
      <c r="P811" s="32"/>
      <c r="Q811" s="32"/>
      <c r="R811" s="100" t="str">
        <f t="shared" si="282"/>
        <v/>
      </c>
      <c r="S811" s="100" t="str">
        <f t="shared" si="283"/>
        <v/>
      </c>
      <c r="T811" s="100" t="str">
        <f t="shared" si="284"/>
        <v/>
      </c>
      <c r="U811" s="100" t="str">
        <f t="shared" si="285"/>
        <v/>
      </c>
      <c r="V811" s="100" t="str">
        <f t="shared" si="271"/>
        <v/>
      </c>
      <c r="W811" s="100" t="str">
        <f t="shared" si="286"/>
        <v/>
      </c>
      <c r="X811" s="100" t="str">
        <f t="shared" si="272"/>
        <v/>
      </c>
      <c r="Y811" s="100" t="str">
        <f t="shared" si="273"/>
        <v/>
      </c>
      <c r="Z811" s="100" t="str">
        <f>IF(LEN(P811)&gt;0, DATA_ANALYSIS!E$20*P811+DATA_ANALYSIS!R$20, "")</f>
        <v/>
      </c>
      <c r="AA811" s="100" t="str">
        <f t="shared" si="274"/>
        <v/>
      </c>
      <c r="AB811" s="100" t="str">
        <f t="shared" si="275"/>
        <v/>
      </c>
      <c r="AC811" s="106" t="str">
        <f t="shared" si="276"/>
        <v/>
      </c>
    </row>
    <row r="812" spans="2:29" x14ac:dyDescent="0.2">
      <c r="B812" s="26"/>
      <c r="C812" s="101">
        <f t="shared" si="277"/>
        <v>0</v>
      </c>
      <c r="D812" s="105"/>
      <c r="E812" s="35"/>
      <c r="F812" s="32" t="str">
        <f t="shared" si="278"/>
        <v>N</v>
      </c>
      <c r="G812" s="32" t="str">
        <f t="shared" si="279"/>
        <v>N</v>
      </c>
      <c r="H812" s="32" t="str">
        <f t="shared" si="287"/>
        <v/>
      </c>
      <c r="I812" s="32" t="str">
        <f t="shared" si="267"/>
        <v/>
      </c>
      <c r="J812" s="32" t="str">
        <f t="shared" si="268"/>
        <v/>
      </c>
      <c r="K812" s="32" t="str">
        <f t="shared" si="280"/>
        <v/>
      </c>
      <c r="L812" s="32" t="str">
        <f t="shared" si="281"/>
        <v/>
      </c>
      <c r="M812" s="32" t="str">
        <f t="shared" si="269"/>
        <v/>
      </c>
      <c r="N812" s="32" t="str">
        <f t="shared" si="270"/>
        <v/>
      </c>
      <c r="O812" s="35" t="s">
        <v>51</v>
      </c>
      <c r="P812" s="32"/>
      <c r="Q812" s="32"/>
      <c r="R812" s="100" t="str">
        <f t="shared" si="282"/>
        <v/>
      </c>
      <c r="S812" s="100" t="str">
        <f t="shared" si="283"/>
        <v/>
      </c>
      <c r="T812" s="100" t="str">
        <f t="shared" si="284"/>
        <v/>
      </c>
      <c r="U812" s="100" t="str">
        <f t="shared" si="285"/>
        <v/>
      </c>
      <c r="V812" s="100" t="str">
        <f t="shared" si="271"/>
        <v/>
      </c>
      <c r="W812" s="100" t="str">
        <f t="shared" si="286"/>
        <v/>
      </c>
      <c r="X812" s="100" t="str">
        <f t="shared" si="272"/>
        <v/>
      </c>
      <c r="Y812" s="100" t="str">
        <f t="shared" si="273"/>
        <v/>
      </c>
      <c r="Z812" s="100" t="str">
        <f>IF(LEN(P812)&gt;0, DATA_ANALYSIS!E$20*P812+DATA_ANALYSIS!R$20, "")</f>
        <v/>
      </c>
      <c r="AA812" s="100" t="str">
        <f t="shared" si="274"/>
        <v/>
      </c>
      <c r="AB812" s="100" t="str">
        <f t="shared" si="275"/>
        <v/>
      </c>
      <c r="AC812" s="106" t="str">
        <f t="shared" si="276"/>
        <v/>
      </c>
    </row>
    <row r="813" spans="2:29" x14ac:dyDescent="0.2">
      <c r="B813" s="26"/>
      <c r="C813" s="101">
        <f t="shared" si="277"/>
        <v>0</v>
      </c>
      <c r="D813" s="105"/>
      <c r="E813" s="35"/>
      <c r="F813" s="32" t="str">
        <f t="shared" si="278"/>
        <v>N</v>
      </c>
      <c r="G813" s="32" t="str">
        <f t="shared" si="279"/>
        <v>N</v>
      </c>
      <c r="H813" s="32" t="str">
        <f t="shared" si="287"/>
        <v/>
      </c>
      <c r="I813" s="32" t="str">
        <f t="shared" si="267"/>
        <v/>
      </c>
      <c r="J813" s="32" t="str">
        <f t="shared" si="268"/>
        <v/>
      </c>
      <c r="K813" s="32" t="str">
        <f t="shared" si="280"/>
        <v/>
      </c>
      <c r="L813" s="32" t="str">
        <f t="shared" si="281"/>
        <v/>
      </c>
      <c r="M813" s="32" t="str">
        <f t="shared" si="269"/>
        <v/>
      </c>
      <c r="N813" s="32" t="str">
        <f t="shared" si="270"/>
        <v/>
      </c>
      <c r="O813" s="35" t="s">
        <v>51</v>
      </c>
      <c r="P813" s="32"/>
      <c r="Q813" s="32"/>
      <c r="R813" s="100" t="str">
        <f t="shared" si="282"/>
        <v/>
      </c>
      <c r="S813" s="100" t="str">
        <f t="shared" si="283"/>
        <v/>
      </c>
      <c r="T813" s="100" t="str">
        <f t="shared" si="284"/>
        <v/>
      </c>
      <c r="U813" s="100" t="str">
        <f t="shared" si="285"/>
        <v/>
      </c>
      <c r="V813" s="100" t="str">
        <f t="shared" si="271"/>
        <v/>
      </c>
      <c r="W813" s="100" t="str">
        <f t="shared" si="286"/>
        <v/>
      </c>
      <c r="X813" s="100" t="str">
        <f t="shared" si="272"/>
        <v/>
      </c>
      <c r="Y813" s="100" t="str">
        <f t="shared" si="273"/>
        <v/>
      </c>
      <c r="Z813" s="100" t="str">
        <f>IF(LEN(P813)&gt;0, DATA_ANALYSIS!E$20*P813+DATA_ANALYSIS!R$20, "")</f>
        <v/>
      </c>
      <c r="AA813" s="100" t="str">
        <f t="shared" si="274"/>
        <v/>
      </c>
      <c r="AB813" s="100" t="str">
        <f t="shared" si="275"/>
        <v/>
      </c>
      <c r="AC813" s="106" t="str">
        <f t="shared" si="276"/>
        <v/>
      </c>
    </row>
    <row r="814" spans="2:29" x14ac:dyDescent="0.2">
      <c r="B814" s="26"/>
      <c r="C814" s="101">
        <f t="shared" si="277"/>
        <v>0</v>
      </c>
      <c r="D814" s="105"/>
      <c r="E814" s="35"/>
      <c r="F814" s="32" t="str">
        <f t="shared" si="278"/>
        <v>N</v>
      </c>
      <c r="G814" s="32" t="str">
        <f t="shared" si="279"/>
        <v>N</v>
      </c>
      <c r="H814" s="32" t="str">
        <f t="shared" si="287"/>
        <v/>
      </c>
      <c r="I814" s="32" t="str">
        <f t="shared" si="267"/>
        <v/>
      </c>
      <c r="J814" s="32" t="str">
        <f t="shared" si="268"/>
        <v/>
      </c>
      <c r="K814" s="32" t="str">
        <f t="shared" si="280"/>
        <v/>
      </c>
      <c r="L814" s="32" t="str">
        <f t="shared" si="281"/>
        <v/>
      </c>
      <c r="M814" s="32" t="str">
        <f t="shared" si="269"/>
        <v/>
      </c>
      <c r="N814" s="32" t="str">
        <f t="shared" si="270"/>
        <v/>
      </c>
      <c r="O814" s="35" t="s">
        <v>51</v>
      </c>
      <c r="P814" s="32"/>
      <c r="Q814" s="32"/>
      <c r="R814" s="100" t="str">
        <f t="shared" si="282"/>
        <v/>
      </c>
      <c r="S814" s="100" t="str">
        <f t="shared" si="283"/>
        <v/>
      </c>
      <c r="T814" s="100" t="str">
        <f t="shared" si="284"/>
        <v/>
      </c>
      <c r="U814" s="100" t="str">
        <f t="shared" si="285"/>
        <v/>
      </c>
      <c r="V814" s="100" t="str">
        <f t="shared" si="271"/>
        <v/>
      </c>
      <c r="W814" s="100" t="str">
        <f t="shared" si="286"/>
        <v/>
      </c>
      <c r="X814" s="100" t="str">
        <f t="shared" si="272"/>
        <v/>
      </c>
      <c r="Y814" s="100" t="str">
        <f t="shared" si="273"/>
        <v/>
      </c>
      <c r="Z814" s="100" t="str">
        <f>IF(LEN(P814)&gt;0, DATA_ANALYSIS!E$20*P814+DATA_ANALYSIS!R$20, "")</f>
        <v/>
      </c>
      <c r="AA814" s="100" t="str">
        <f t="shared" si="274"/>
        <v/>
      </c>
      <c r="AB814" s="100" t="str">
        <f t="shared" si="275"/>
        <v/>
      </c>
      <c r="AC814" s="106" t="str">
        <f t="shared" si="276"/>
        <v/>
      </c>
    </row>
    <row r="815" spans="2:29" x14ac:dyDescent="0.2">
      <c r="B815" s="26"/>
      <c r="C815" s="101">
        <f t="shared" si="277"/>
        <v>0</v>
      </c>
      <c r="D815" s="105"/>
      <c r="E815" s="35"/>
      <c r="F815" s="32" t="str">
        <f t="shared" si="278"/>
        <v>N</v>
      </c>
      <c r="G815" s="32" t="str">
        <f t="shared" si="279"/>
        <v>N</v>
      </c>
      <c r="H815" s="32" t="str">
        <f t="shared" si="287"/>
        <v/>
      </c>
      <c r="I815" s="32" t="str">
        <f t="shared" si="267"/>
        <v/>
      </c>
      <c r="J815" s="32" t="str">
        <f t="shared" si="268"/>
        <v/>
      </c>
      <c r="K815" s="32" t="str">
        <f t="shared" si="280"/>
        <v/>
      </c>
      <c r="L815" s="32" t="str">
        <f t="shared" si="281"/>
        <v/>
      </c>
      <c r="M815" s="32" t="str">
        <f t="shared" si="269"/>
        <v/>
      </c>
      <c r="N815" s="32" t="str">
        <f t="shared" si="270"/>
        <v/>
      </c>
      <c r="O815" s="35" t="s">
        <v>51</v>
      </c>
      <c r="P815" s="32"/>
      <c r="Q815" s="32"/>
      <c r="R815" s="100" t="str">
        <f t="shared" si="282"/>
        <v/>
      </c>
      <c r="S815" s="100" t="str">
        <f t="shared" si="283"/>
        <v/>
      </c>
      <c r="T815" s="100" t="str">
        <f t="shared" si="284"/>
        <v/>
      </c>
      <c r="U815" s="100" t="str">
        <f t="shared" si="285"/>
        <v/>
      </c>
      <c r="V815" s="100" t="str">
        <f t="shared" si="271"/>
        <v/>
      </c>
      <c r="W815" s="100" t="str">
        <f t="shared" si="286"/>
        <v/>
      </c>
      <c r="X815" s="100" t="str">
        <f t="shared" si="272"/>
        <v/>
      </c>
      <c r="Y815" s="100" t="str">
        <f t="shared" si="273"/>
        <v/>
      </c>
      <c r="Z815" s="100" t="str">
        <f>IF(LEN(P815)&gt;0, DATA_ANALYSIS!E$20*P815+DATA_ANALYSIS!R$20, "")</f>
        <v/>
      </c>
      <c r="AA815" s="100" t="str">
        <f t="shared" si="274"/>
        <v/>
      </c>
      <c r="AB815" s="100" t="str">
        <f t="shared" si="275"/>
        <v/>
      </c>
      <c r="AC815" s="106" t="str">
        <f t="shared" si="276"/>
        <v/>
      </c>
    </row>
    <row r="816" spans="2:29" x14ac:dyDescent="0.2">
      <c r="B816" s="26"/>
      <c r="C816" s="101">
        <f t="shared" si="277"/>
        <v>0</v>
      </c>
      <c r="D816" s="105"/>
      <c r="E816" s="35"/>
      <c r="F816" s="32" t="str">
        <f t="shared" si="278"/>
        <v>N</v>
      </c>
      <c r="G816" s="32" t="str">
        <f t="shared" si="279"/>
        <v>N</v>
      </c>
      <c r="H816" s="32" t="str">
        <f t="shared" si="287"/>
        <v/>
      </c>
      <c r="I816" s="32" t="str">
        <f t="shared" si="267"/>
        <v/>
      </c>
      <c r="J816" s="32" t="str">
        <f t="shared" si="268"/>
        <v/>
      </c>
      <c r="K816" s="32" t="str">
        <f t="shared" si="280"/>
        <v/>
      </c>
      <c r="L816" s="32" t="str">
        <f t="shared" si="281"/>
        <v/>
      </c>
      <c r="M816" s="32" t="str">
        <f t="shared" si="269"/>
        <v/>
      </c>
      <c r="N816" s="32" t="str">
        <f t="shared" si="270"/>
        <v/>
      </c>
      <c r="O816" s="35" t="s">
        <v>51</v>
      </c>
      <c r="P816" s="32"/>
      <c r="Q816" s="32"/>
      <c r="R816" s="100" t="str">
        <f t="shared" si="282"/>
        <v/>
      </c>
      <c r="S816" s="100" t="str">
        <f t="shared" si="283"/>
        <v/>
      </c>
      <c r="T816" s="100" t="str">
        <f t="shared" si="284"/>
        <v/>
      </c>
      <c r="U816" s="100" t="str">
        <f t="shared" si="285"/>
        <v/>
      </c>
      <c r="V816" s="100" t="str">
        <f t="shared" si="271"/>
        <v/>
      </c>
      <c r="W816" s="100" t="str">
        <f t="shared" si="286"/>
        <v/>
      </c>
      <c r="X816" s="100" t="str">
        <f t="shared" si="272"/>
        <v/>
      </c>
      <c r="Y816" s="100" t="str">
        <f t="shared" si="273"/>
        <v/>
      </c>
      <c r="Z816" s="100" t="str">
        <f>IF(LEN(P816)&gt;0, DATA_ANALYSIS!E$20*P816+DATA_ANALYSIS!R$20, "")</f>
        <v/>
      </c>
      <c r="AA816" s="100" t="str">
        <f t="shared" si="274"/>
        <v/>
      </c>
      <c r="AB816" s="100" t="str">
        <f t="shared" si="275"/>
        <v/>
      </c>
      <c r="AC816" s="106" t="str">
        <f t="shared" si="276"/>
        <v/>
      </c>
    </row>
    <row r="817" spans="2:29" x14ac:dyDescent="0.2">
      <c r="B817" s="26"/>
      <c r="C817" s="101">
        <f t="shared" si="277"/>
        <v>0</v>
      </c>
      <c r="D817" s="105"/>
      <c r="E817" s="35"/>
      <c r="F817" s="32" t="str">
        <f t="shared" si="278"/>
        <v>N</v>
      </c>
      <c r="G817" s="32" t="str">
        <f t="shared" si="279"/>
        <v>N</v>
      </c>
      <c r="H817" s="32" t="str">
        <f t="shared" si="287"/>
        <v/>
      </c>
      <c r="I817" s="32" t="str">
        <f t="shared" si="267"/>
        <v/>
      </c>
      <c r="J817" s="32" t="str">
        <f t="shared" si="268"/>
        <v/>
      </c>
      <c r="K817" s="32" t="str">
        <f t="shared" si="280"/>
        <v/>
      </c>
      <c r="L817" s="32" t="str">
        <f t="shared" si="281"/>
        <v/>
      </c>
      <c r="M817" s="32" t="str">
        <f t="shared" si="269"/>
        <v/>
      </c>
      <c r="N817" s="32" t="str">
        <f t="shared" si="270"/>
        <v/>
      </c>
      <c r="O817" s="35" t="s">
        <v>51</v>
      </c>
      <c r="P817" s="32"/>
      <c r="Q817" s="32"/>
      <c r="R817" s="100" t="str">
        <f t="shared" si="282"/>
        <v/>
      </c>
      <c r="S817" s="100" t="str">
        <f t="shared" si="283"/>
        <v/>
      </c>
      <c r="T817" s="100" t="str">
        <f t="shared" si="284"/>
        <v/>
      </c>
      <c r="U817" s="100" t="str">
        <f t="shared" si="285"/>
        <v/>
      </c>
      <c r="V817" s="100" t="str">
        <f t="shared" si="271"/>
        <v/>
      </c>
      <c r="W817" s="100" t="str">
        <f t="shared" si="286"/>
        <v/>
      </c>
      <c r="X817" s="100" t="str">
        <f t="shared" si="272"/>
        <v/>
      </c>
      <c r="Y817" s="100" t="str">
        <f t="shared" si="273"/>
        <v/>
      </c>
      <c r="Z817" s="100" t="str">
        <f>IF(LEN(P817)&gt;0, DATA_ANALYSIS!E$20*P817+DATA_ANALYSIS!R$20, "")</f>
        <v/>
      </c>
      <c r="AA817" s="100" t="str">
        <f t="shared" si="274"/>
        <v/>
      </c>
      <c r="AB817" s="100" t="str">
        <f t="shared" si="275"/>
        <v/>
      </c>
      <c r="AC817" s="106" t="str">
        <f t="shared" si="276"/>
        <v/>
      </c>
    </row>
    <row r="818" spans="2:29" x14ac:dyDescent="0.2">
      <c r="B818" s="26"/>
      <c r="C818" s="101">
        <f t="shared" si="277"/>
        <v>0</v>
      </c>
      <c r="D818" s="105"/>
      <c r="E818" s="35"/>
      <c r="F818" s="32" t="str">
        <f t="shared" si="278"/>
        <v>N</v>
      </c>
      <c r="G818" s="32" t="str">
        <f t="shared" si="279"/>
        <v>N</v>
      </c>
      <c r="H818" s="32" t="str">
        <f t="shared" si="287"/>
        <v/>
      </c>
      <c r="I818" s="32" t="str">
        <f t="shared" si="267"/>
        <v/>
      </c>
      <c r="J818" s="32" t="str">
        <f t="shared" si="268"/>
        <v/>
      </c>
      <c r="K818" s="32" t="str">
        <f t="shared" si="280"/>
        <v/>
      </c>
      <c r="L818" s="32" t="str">
        <f t="shared" si="281"/>
        <v/>
      </c>
      <c r="M818" s="32" t="str">
        <f t="shared" si="269"/>
        <v/>
      </c>
      <c r="N818" s="32" t="str">
        <f t="shared" si="270"/>
        <v/>
      </c>
      <c r="O818" s="35" t="s">
        <v>51</v>
      </c>
      <c r="P818" s="32"/>
      <c r="Q818" s="32"/>
      <c r="R818" s="100" t="str">
        <f t="shared" si="282"/>
        <v/>
      </c>
      <c r="S818" s="100" t="str">
        <f t="shared" si="283"/>
        <v/>
      </c>
      <c r="T818" s="100" t="str">
        <f t="shared" si="284"/>
        <v/>
      </c>
      <c r="U818" s="100" t="str">
        <f t="shared" si="285"/>
        <v/>
      </c>
      <c r="V818" s="100" t="str">
        <f t="shared" si="271"/>
        <v/>
      </c>
      <c r="W818" s="100" t="str">
        <f t="shared" si="286"/>
        <v/>
      </c>
      <c r="X818" s="100" t="str">
        <f t="shared" si="272"/>
        <v/>
      </c>
      <c r="Y818" s="100" t="str">
        <f t="shared" si="273"/>
        <v/>
      </c>
      <c r="Z818" s="100" t="str">
        <f>IF(LEN(P818)&gt;0, DATA_ANALYSIS!E$20*P818+DATA_ANALYSIS!R$20, "")</f>
        <v/>
      </c>
      <c r="AA818" s="100" t="str">
        <f t="shared" si="274"/>
        <v/>
      </c>
      <c r="AB818" s="100" t="str">
        <f t="shared" si="275"/>
        <v/>
      </c>
      <c r="AC818" s="106" t="str">
        <f t="shared" si="276"/>
        <v/>
      </c>
    </row>
    <row r="819" spans="2:29" x14ac:dyDescent="0.2">
      <c r="B819" s="26"/>
      <c r="C819" s="101">
        <f t="shared" si="277"/>
        <v>0</v>
      </c>
      <c r="D819" s="105"/>
      <c r="E819" s="35"/>
      <c r="F819" s="32" t="str">
        <f t="shared" si="278"/>
        <v>N</v>
      </c>
      <c r="G819" s="32" t="str">
        <f t="shared" si="279"/>
        <v>N</v>
      </c>
      <c r="H819" s="32" t="str">
        <f t="shared" si="287"/>
        <v/>
      </c>
      <c r="I819" s="32" t="str">
        <f t="shared" si="267"/>
        <v/>
      </c>
      <c r="J819" s="32" t="str">
        <f t="shared" si="268"/>
        <v/>
      </c>
      <c r="K819" s="32" t="str">
        <f t="shared" si="280"/>
        <v/>
      </c>
      <c r="L819" s="32" t="str">
        <f t="shared" si="281"/>
        <v/>
      </c>
      <c r="M819" s="32" t="str">
        <f t="shared" si="269"/>
        <v/>
      </c>
      <c r="N819" s="32" t="str">
        <f t="shared" si="270"/>
        <v/>
      </c>
      <c r="O819" s="35" t="s">
        <v>51</v>
      </c>
      <c r="P819" s="32"/>
      <c r="Q819" s="32"/>
      <c r="R819" s="100" t="str">
        <f t="shared" si="282"/>
        <v/>
      </c>
      <c r="S819" s="100" t="str">
        <f t="shared" si="283"/>
        <v/>
      </c>
      <c r="T819" s="100" t="str">
        <f t="shared" si="284"/>
        <v/>
      </c>
      <c r="U819" s="100" t="str">
        <f t="shared" si="285"/>
        <v/>
      </c>
      <c r="V819" s="100" t="str">
        <f t="shared" si="271"/>
        <v/>
      </c>
      <c r="W819" s="100" t="str">
        <f t="shared" si="286"/>
        <v/>
      </c>
      <c r="X819" s="100" t="str">
        <f t="shared" si="272"/>
        <v/>
      </c>
      <c r="Y819" s="100" t="str">
        <f t="shared" si="273"/>
        <v/>
      </c>
      <c r="Z819" s="100" t="str">
        <f>IF(LEN(P819)&gt;0, DATA_ANALYSIS!E$20*P819+DATA_ANALYSIS!R$20, "")</f>
        <v/>
      </c>
      <c r="AA819" s="100" t="str">
        <f t="shared" si="274"/>
        <v/>
      </c>
      <c r="AB819" s="100" t="str">
        <f t="shared" si="275"/>
        <v/>
      </c>
      <c r="AC819" s="106" t="str">
        <f t="shared" si="276"/>
        <v/>
      </c>
    </row>
    <row r="820" spans="2:29" x14ac:dyDescent="0.2">
      <c r="B820" s="26"/>
      <c r="C820" s="101">
        <f t="shared" si="277"/>
        <v>0</v>
      </c>
      <c r="D820" s="105"/>
      <c r="E820" s="35"/>
      <c r="F820" s="32" t="str">
        <f t="shared" si="278"/>
        <v>N</v>
      </c>
      <c r="G820" s="32" t="str">
        <f t="shared" si="279"/>
        <v>N</v>
      </c>
      <c r="H820" s="32" t="str">
        <f t="shared" si="287"/>
        <v/>
      </c>
      <c r="I820" s="32" t="str">
        <f t="shared" si="267"/>
        <v/>
      </c>
      <c r="J820" s="32" t="str">
        <f t="shared" si="268"/>
        <v/>
      </c>
      <c r="K820" s="32" t="str">
        <f t="shared" si="280"/>
        <v/>
      </c>
      <c r="L820" s="32" t="str">
        <f t="shared" si="281"/>
        <v/>
      </c>
      <c r="M820" s="32" t="str">
        <f t="shared" si="269"/>
        <v/>
      </c>
      <c r="N820" s="32" t="str">
        <f t="shared" si="270"/>
        <v/>
      </c>
      <c r="O820" s="35" t="s">
        <v>51</v>
      </c>
      <c r="P820" s="32"/>
      <c r="Q820" s="32"/>
      <c r="R820" s="100" t="str">
        <f t="shared" si="282"/>
        <v/>
      </c>
      <c r="S820" s="100" t="str">
        <f t="shared" si="283"/>
        <v/>
      </c>
      <c r="T820" s="100" t="str">
        <f t="shared" si="284"/>
        <v/>
      </c>
      <c r="U820" s="100" t="str">
        <f t="shared" si="285"/>
        <v/>
      </c>
      <c r="V820" s="100" t="str">
        <f t="shared" si="271"/>
        <v/>
      </c>
      <c r="W820" s="100" t="str">
        <f t="shared" si="286"/>
        <v/>
      </c>
      <c r="X820" s="100" t="str">
        <f t="shared" si="272"/>
        <v/>
      </c>
      <c r="Y820" s="100" t="str">
        <f t="shared" si="273"/>
        <v/>
      </c>
      <c r="Z820" s="100" t="str">
        <f>IF(LEN(P820)&gt;0, DATA_ANALYSIS!E$20*P820+DATA_ANALYSIS!R$20, "")</f>
        <v/>
      </c>
      <c r="AA820" s="100" t="str">
        <f t="shared" si="274"/>
        <v/>
      </c>
      <c r="AB820" s="100" t="str">
        <f t="shared" si="275"/>
        <v/>
      </c>
      <c r="AC820" s="106" t="str">
        <f t="shared" si="276"/>
        <v/>
      </c>
    </row>
    <row r="821" spans="2:29" x14ac:dyDescent="0.2">
      <c r="B821" s="26"/>
      <c r="C821" s="101">
        <f t="shared" si="277"/>
        <v>0</v>
      </c>
      <c r="D821" s="105"/>
      <c r="E821" s="35"/>
      <c r="F821" s="32" t="str">
        <f t="shared" si="278"/>
        <v>N</v>
      </c>
      <c r="G821" s="32" t="str">
        <f t="shared" si="279"/>
        <v>N</v>
      </c>
      <c r="H821" s="32" t="str">
        <f t="shared" si="287"/>
        <v/>
      </c>
      <c r="I821" s="32" t="str">
        <f t="shared" si="267"/>
        <v/>
      </c>
      <c r="J821" s="32" t="str">
        <f t="shared" si="268"/>
        <v/>
      </c>
      <c r="K821" s="32" t="str">
        <f t="shared" si="280"/>
        <v/>
      </c>
      <c r="L821" s="32" t="str">
        <f t="shared" si="281"/>
        <v/>
      </c>
      <c r="M821" s="32" t="str">
        <f t="shared" si="269"/>
        <v/>
      </c>
      <c r="N821" s="32" t="str">
        <f t="shared" si="270"/>
        <v/>
      </c>
      <c r="O821" s="35" t="s">
        <v>51</v>
      </c>
      <c r="P821" s="32"/>
      <c r="Q821" s="32"/>
      <c r="R821" s="100" t="str">
        <f t="shared" si="282"/>
        <v/>
      </c>
      <c r="S821" s="100" t="str">
        <f t="shared" si="283"/>
        <v/>
      </c>
      <c r="T821" s="100" t="str">
        <f t="shared" si="284"/>
        <v/>
      </c>
      <c r="U821" s="100" t="str">
        <f t="shared" si="285"/>
        <v/>
      </c>
      <c r="V821" s="100" t="str">
        <f t="shared" si="271"/>
        <v/>
      </c>
      <c r="W821" s="100" t="str">
        <f t="shared" si="286"/>
        <v/>
      </c>
      <c r="X821" s="100" t="str">
        <f t="shared" si="272"/>
        <v/>
      </c>
      <c r="Y821" s="100" t="str">
        <f t="shared" si="273"/>
        <v/>
      </c>
      <c r="Z821" s="100" t="str">
        <f>IF(LEN(P821)&gt;0, DATA_ANALYSIS!E$20*P821+DATA_ANALYSIS!R$20, "")</f>
        <v/>
      </c>
      <c r="AA821" s="100" t="str">
        <f t="shared" si="274"/>
        <v/>
      </c>
      <c r="AB821" s="100" t="str">
        <f t="shared" si="275"/>
        <v/>
      </c>
      <c r="AC821" s="106" t="str">
        <f t="shared" si="276"/>
        <v/>
      </c>
    </row>
    <row r="822" spans="2:29" x14ac:dyDescent="0.2">
      <c r="B822" s="26"/>
      <c r="C822" s="101">
        <f t="shared" si="277"/>
        <v>0</v>
      </c>
      <c r="D822" s="105"/>
      <c r="E822" s="35"/>
      <c r="F822" s="32" t="str">
        <f t="shared" si="278"/>
        <v>N</v>
      </c>
      <c r="G822" s="32" t="str">
        <f t="shared" si="279"/>
        <v>N</v>
      </c>
      <c r="H822" s="32" t="str">
        <f t="shared" si="287"/>
        <v/>
      </c>
      <c r="I822" s="32" t="str">
        <f t="shared" si="267"/>
        <v/>
      </c>
      <c r="J822" s="32" t="str">
        <f t="shared" si="268"/>
        <v/>
      </c>
      <c r="K822" s="32" t="str">
        <f t="shared" si="280"/>
        <v/>
      </c>
      <c r="L822" s="32" t="str">
        <f t="shared" si="281"/>
        <v/>
      </c>
      <c r="M822" s="32" t="str">
        <f t="shared" si="269"/>
        <v/>
      </c>
      <c r="N822" s="32" t="str">
        <f t="shared" si="270"/>
        <v/>
      </c>
      <c r="O822" s="35" t="s">
        <v>51</v>
      </c>
      <c r="P822" s="32"/>
      <c r="Q822" s="32"/>
      <c r="R822" s="100" t="str">
        <f t="shared" si="282"/>
        <v/>
      </c>
      <c r="S822" s="100" t="str">
        <f t="shared" si="283"/>
        <v/>
      </c>
      <c r="T822" s="100" t="str">
        <f t="shared" si="284"/>
        <v/>
      </c>
      <c r="U822" s="100" t="str">
        <f t="shared" si="285"/>
        <v/>
      </c>
      <c r="V822" s="100" t="str">
        <f t="shared" si="271"/>
        <v/>
      </c>
      <c r="W822" s="100" t="str">
        <f t="shared" si="286"/>
        <v/>
      </c>
      <c r="X822" s="100" t="str">
        <f t="shared" si="272"/>
        <v/>
      </c>
      <c r="Y822" s="100" t="str">
        <f t="shared" si="273"/>
        <v/>
      </c>
      <c r="Z822" s="100" t="str">
        <f>IF(LEN(P822)&gt;0, DATA_ANALYSIS!E$20*P822+DATA_ANALYSIS!R$20, "")</f>
        <v/>
      </c>
      <c r="AA822" s="100" t="str">
        <f t="shared" si="274"/>
        <v/>
      </c>
      <c r="AB822" s="100" t="str">
        <f t="shared" si="275"/>
        <v/>
      </c>
      <c r="AC822" s="106" t="str">
        <f t="shared" si="276"/>
        <v/>
      </c>
    </row>
    <row r="823" spans="2:29" x14ac:dyDescent="0.2">
      <c r="B823" s="26"/>
      <c r="C823" s="101">
        <f t="shared" si="277"/>
        <v>0</v>
      </c>
      <c r="D823" s="105"/>
      <c r="E823" s="35"/>
      <c r="F823" s="32" t="str">
        <f t="shared" si="278"/>
        <v>N</v>
      </c>
      <c r="G823" s="32" t="str">
        <f t="shared" si="279"/>
        <v>N</v>
      </c>
      <c r="H823" s="32" t="str">
        <f t="shared" si="287"/>
        <v/>
      </c>
      <c r="I823" s="32" t="str">
        <f t="shared" si="267"/>
        <v/>
      </c>
      <c r="J823" s="32" t="str">
        <f t="shared" si="268"/>
        <v/>
      </c>
      <c r="K823" s="32" t="str">
        <f t="shared" si="280"/>
        <v/>
      </c>
      <c r="L823" s="32" t="str">
        <f t="shared" si="281"/>
        <v/>
      </c>
      <c r="M823" s="32" t="str">
        <f t="shared" si="269"/>
        <v/>
      </c>
      <c r="N823" s="32" t="str">
        <f t="shared" si="270"/>
        <v/>
      </c>
      <c r="O823" s="35" t="s">
        <v>51</v>
      </c>
      <c r="P823" s="32"/>
      <c r="Q823" s="32"/>
      <c r="R823" s="100" t="str">
        <f t="shared" si="282"/>
        <v/>
      </c>
      <c r="S823" s="100" t="str">
        <f t="shared" si="283"/>
        <v/>
      </c>
      <c r="T823" s="100" t="str">
        <f t="shared" si="284"/>
        <v/>
      </c>
      <c r="U823" s="100" t="str">
        <f t="shared" si="285"/>
        <v/>
      </c>
      <c r="V823" s="100" t="str">
        <f t="shared" si="271"/>
        <v/>
      </c>
      <c r="W823" s="100" t="str">
        <f t="shared" si="286"/>
        <v/>
      </c>
      <c r="X823" s="100" t="str">
        <f t="shared" si="272"/>
        <v/>
      </c>
      <c r="Y823" s="100" t="str">
        <f t="shared" si="273"/>
        <v/>
      </c>
      <c r="Z823" s="100" t="str">
        <f>IF(LEN(P823)&gt;0, DATA_ANALYSIS!E$20*P823+DATA_ANALYSIS!R$20, "")</f>
        <v/>
      </c>
      <c r="AA823" s="100" t="str">
        <f t="shared" si="274"/>
        <v/>
      </c>
      <c r="AB823" s="100" t="str">
        <f t="shared" si="275"/>
        <v/>
      </c>
      <c r="AC823" s="106" t="str">
        <f t="shared" si="276"/>
        <v/>
      </c>
    </row>
    <row r="824" spans="2:29" x14ac:dyDescent="0.2">
      <c r="B824" s="26"/>
      <c r="C824" s="101">
        <f t="shared" si="277"/>
        <v>0</v>
      </c>
      <c r="D824" s="105"/>
      <c r="E824" s="35"/>
      <c r="F824" s="32" t="str">
        <f t="shared" si="278"/>
        <v>N</v>
      </c>
      <c r="G824" s="32" t="str">
        <f t="shared" si="279"/>
        <v>N</v>
      </c>
      <c r="H824" s="32" t="str">
        <f t="shared" si="287"/>
        <v/>
      </c>
      <c r="I824" s="32" t="str">
        <f t="shared" si="267"/>
        <v/>
      </c>
      <c r="J824" s="32" t="str">
        <f t="shared" si="268"/>
        <v/>
      </c>
      <c r="K824" s="32" t="str">
        <f t="shared" si="280"/>
        <v/>
      </c>
      <c r="L824" s="32" t="str">
        <f t="shared" si="281"/>
        <v/>
      </c>
      <c r="M824" s="32" t="str">
        <f t="shared" si="269"/>
        <v/>
      </c>
      <c r="N824" s="32" t="str">
        <f t="shared" si="270"/>
        <v/>
      </c>
      <c r="O824" s="35" t="s">
        <v>51</v>
      </c>
      <c r="P824" s="32"/>
      <c r="Q824" s="32"/>
      <c r="R824" s="100" t="str">
        <f t="shared" si="282"/>
        <v/>
      </c>
      <c r="S824" s="100" t="str">
        <f t="shared" si="283"/>
        <v/>
      </c>
      <c r="T824" s="100" t="str">
        <f t="shared" si="284"/>
        <v/>
      </c>
      <c r="U824" s="100" t="str">
        <f t="shared" si="285"/>
        <v/>
      </c>
      <c r="V824" s="100" t="str">
        <f t="shared" si="271"/>
        <v/>
      </c>
      <c r="W824" s="100" t="str">
        <f t="shared" si="286"/>
        <v/>
      </c>
      <c r="X824" s="100" t="str">
        <f t="shared" si="272"/>
        <v/>
      </c>
      <c r="Y824" s="100" t="str">
        <f t="shared" si="273"/>
        <v/>
      </c>
      <c r="Z824" s="100" t="str">
        <f>IF(LEN(P824)&gt;0, DATA_ANALYSIS!E$20*P824+DATA_ANALYSIS!R$20, "")</f>
        <v/>
      </c>
      <c r="AA824" s="100" t="str">
        <f t="shared" si="274"/>
        <v/>
      </c>
      <c r="AB824" s="100" t="str">
        <f t="shared" si="275"/>
        <v/>
      </c>
      <c r="AC824" s="106" t="str">
        <f t="shared" si="276"/>
        <v/>
      </c>
    </row>
    <row r="825" spans="2:29" x14ac:dyDescent="0.2">
      <c r="B825" s="26"/>
      <c r="C825" s="101">
        <f t="shared" si="277"/>
        <v>0</v>
      </c>
      <c r="D825" s="105"/>
      <c r="E825" s="35"/>
      <c r="F825" s="32" t="str">
        <f t="shared" si="278"/>
        <v>N</v>
      </c>
      <c r="G825" s="32" t="str">
        <f t="shared" si="279"/>
        <v>N</v>
      </c>
      <c r="H825" s="32" t="str">
        <f t="shared" si="287"/>
        <v/>
      </c>
      <c r="I825" s="32" t="str">
        <f t="shared" si="267"/>
        <v/>
      </c>
      <c r="J825" s="32" t="str">
        <f t="shared" si="268"/>
        <v/>
      </c>
      <c r="K825" s="32" t="str">
        <f t="shared" si="280"/>
        <v/>
      </c>
      <c r="L825" s="32" t="str">
        <f t="shared" si="281"/>
        <v/>
      </c>
      <c r="M825" s="32" t="str">
        <f t="shared" si="269"/>
        <v/>
      </c>
      <c r="N825" s="32" t="str">
        <f t="shared" si="270"/>
        <v/>
      </c>
      <c r="O825" s="35" t="s">
        <v>51</v>
      </c>
      <c r="P825" s="32"/>
      <c r="Q825" s="32"/>
      <c r="R825" s="100" t="str">
        <f t="shared" si="282"/>
        <v/>
      </c>
      <c r="S825" s="100" t="str">
        <f t="shared" si="283"/>
        <v/>
      </c>
      <c r="T825" s="100" t="str">
        <f t="shared" si="284"/>
        <v/>
      </c>
      <c r="U825" s="100" t="str">
        <f t="shared" si="285"/>
        <v/>
      </c>
      <c r="V825" s="100" t="str">
        <f t="shared" si="271"/>
        <v/>
      </c>
      <c r="W825" s="100" t="str">
        <f t="shared" si="286"/>
        <v/>
      </c>
      <c r="X825" s="100" t="str">
        <f t="shared" si="272"/>
        <v/>
      </c>
      <c r="Y825" s="100" t="str">
        <f t="shared" si="273"/>
        <v/>
      </c>
      <c r="Z825" s="100" t="str">
        <f>IF(LEN(P825)&gt;0, DATA_ANALYSIS!E$20*P825+DATA_ANALYSIS!R$20, "")</f>
        <v/>
      </c>
      <c r="AA825" s="100" t="str">
        <f t="shared" si="274"/>
        <v/>
      </c>
      <c r="AB825" s="100" t="str">
        <f t="shared" si="275"/>
        <v/>
      </c>
      <c r="AC825" s="106" t="str">
        <f t="shared" si="276"/>
        <v/>
      </c>
    </row>
    <row r="826" spans="2:29" x14ac:dyDescent="0.2">
      <c r="B826" s="26"/>
      <c r="C826" s="101">
        <f t="shared" si="277"/>
        <v>0</v>
      </c>
      <c r="D826" s="105"/>
      <c r="E826" s="35"/>
      <c r="F826" s="32" t="str">
        <f t="shared" si="278"/>
        <v>N</v>
      </c>
      <c r="G826" s="32" t="str">
        <f t="shared" si="279"/>
        <v>N</v>
      </c>
      <c r="H826" s="32" t="str">
        <f t="shared" si="287"/>
        <v/>
      </c>
      <c r="I826" s="32" t="str">
        <f t="shared" si="267"/>
        <v/>
      </c>
      <c r="J826" s="32" t="str">
        <f t="shared" si="268"/>
        <v/>
      </c>
      <c r="K826" s="32" t="str">
        <f t="shared" si="280"/>
        <v/>
      </c>
      <c r="L826" s="32" t="str">
        <f t="shared" si="281"/>
        <v/>
      </c>
      <c r="M826" s="32" t="str">
        <f t="shared" si="269"/>
        <v/>
      </c>
      <c r="N826" s="32" t="str">
        <f t="shared" si="270"/>
        <v/>
      </c>
      <c r="O826" s="35" t="s">
        <v>51</v>
      </c>
      <c r="P826" s="32"/>
      <c r="Q826" s="32"/>
      <c r="R826" s="100" t="str">
        <f t="shared" si="282"/>
        <v/>
      </c>
      <c r="S826" s="100" t="str">
        <f t="shared" si="283"/>
        <v/>
      </c>
      <c r="T826" s="100" t="str">
        <f t="shared" si="284"/>
        <v/>
      </c>
      <c r="U826" s="100" t="str">
        <f t="shared" si="285"/>
        <v/>
      </c>
      <c r="V826" s="100" t="str">
        <f t="shared" si="271"/>
        <v/>
      </c>
      <c r="W826" s="100" t="str">
        <f t="shared" si="286"/>
        <v/>
      </c>
      <c r="X826" s="100" t="str">
        <f t="shared" si="272"/>
        <v/>
      </c>
      <c r="Y826" s="100" t="str">
        <f t="shared" si="273"/>
        <v/>
      </c>
      <c r="Z826" s="100" t="str">
        <f>IF(LEN(P826)&gt;0, DATA_ANALYSIS!E$20*P826+DATA_ANALYSIS!R$20, "")</f>
        <v/>
      </c>
      <c r="AA826" s="100" t="str">
        <f t="shared" si="274"/>
        <v/>
      </c>
      <c r="AB826" s="100" t="str">
        <f t="shared" si="275"/>
        <v/>
      </c>
      <c r="AC826" s="106" t="str">
        <f t="shared" si="276"/>
        <v/>
      </c>
    </row>
    <row r="827" spans="2:29" x14ac:dyDescent="0.2">
      <c r="B827" s="26"/>
      <c r="C827" s="101">
        <f t="shared" si="277"/>
        <v>0</v>
      </c>
      <c r="D827" s="105"/>
      <c r="E827" s="35"/>
      <c r="F827" s="32" t="str">
        <f t="shared" si="278"/>
        <v>N</v>
      </c>
      <c r="G827" s="32" t="str">
        <f t="shared" si="279"/>
        <v>N</v>
      </c>
      <c r="H827" s="32" t="str">
        <f t="shared" si="287"/>
        <v/>
      </c>
      <c r="I827" s="32" t="str">
        <f t="shared" si="267"/>
        <v/>
      </c>
      <c r="J827" s="32" t="str">
        <f t="shared" si="268"/>
        <v/>
      </c>
      <c r="K827" s="32" t="str">
        <f t="shared" si="280"/>
        <v/>
      </c>
      <c r="L827" s="32" t="str">
        <f t="shared" si="281"/>
        <v/>
      </c>
      <c r="M827" s="32" t="str">
        <f t="shared" si="269"/>
        <v/>
      </c>
      <c r="N827" s="32" t="str">
        <f t="shared" si="270"/>
        <v/>
      </c>
      <c r="O827" s="35" t="s">
        <v>51</v>
      </c>
      <c r="P827" s="32"/>
      <c r="Q827" s="32"/>
      <c r="R827" s="100" t="str">
        <f t="shared" si="282"/>
        <v/>
      </c>
      <c r="S827" s="100" t="str">
        <f t="shared" si="283"/>
        <v/>
      </c>
      <c r="T827" s="100" t="str">
        <f t="shared" si="284"/>
        <v/>
      </c>
      <c r="U827" s="100" t="str">
        <f t="shared" si="285"/>
        <v/>
      </c>
      <c r="V827" s="100" t="str">
        <f t="shared" si="271"/>
        <v/>
      </c>
      <c r="W827" s="100" t="str">
        <f t="shared" si="286"/>
        <v/>
      </c>
      <c r="X827" s="100" t="str">
        <f t="shared" si="272"/>
        <v/>
      </c>
      <c r="Y827" s="100" t="str">
        <f t="shared" si="273"/>
        <v/>
      </c>
      <c r="Z827" s="100" t="str">
        <f>IF(LEN(P827)&gt;0, DATA_ANALYSIS!E$20*P827+DATA_ANALYSIS!R$20, "")</f>
        <v/>
      </c>
      <c r="AA827" s="100" t="str">
        <f t="shared" si="274"/>
        <v/>
      </c>
      <c r="AB827" s="100" t="str">
        <f t="shared" si="275"/>
        <v/>
      </c>
      <c r="AC827" s="106" t="str">
        <f t="shared" si="276"/>
        <v/>
      </c>
    </row>
    <row r="828" spans="2:29" x14ac:dyDescent="0.2">
      <c r="B828" s="26"/>
      <c r="C828" s="101">
        <f t="shared" si="277"/>
        <v>0</v>
      </c>
      <c r="D828" s="105"/>
      <c r="E828" s="35"/>
      <c r="F828" s="32" t="str">
        <f t="shared" si="278"/>
        <v>N</v>
      </c>
      <c r="G828" s="32" t="str">
        <f t="shared" si="279"/>
        <v>N</v>
      </c>
      <c r="H828" s="32" t="str">
        <f t="shared" si="287"/>
        <v/>
      </c>
      <c r="I828" s="32" t="str">
        <f t="shared" si="267"/>
        <v/>
      </c>
      <c r="J828" s="32" t="str">
        <f t="shared" si="268"/>
        <v/>
      </c>
      <c r="K828" s="32" t="str">
        <f t="shared" si="280"/>
        <v/>
      </c>
      <c r="L828" s="32" t="str">
        <f t="shared" si="281"/>
        <v/>
      </c>
      <c r="M828" s="32" t="str">
        <f t="shared" si="269"/>
        <v/>
      </c>
      <c r="N828" s="32" t="str">
        <f t="shared" si="270"/>
        <v/>
      </c>
      <c r="O828" s="35" t="s">
        <v>51</v>
      </c>
      <c r="P828" s="32"/>
      <c r="Q828" s="32"/>
      <c r="R828" s="100" t="str">
        <f t="shared" si="282"/>
        <v/>
      </c>
      <c r="S828" s="100" t="str">
        <f t="shared" si="283"/>
        <v/>
      </c>
      <c r="T828" s="100" t="str">
        <f t="shared" si="284"/>
        <v/>
      </c>
      <c r="U828" s="100" t="str">
        <f t="shared" si="285"/>
        <v/>
      </c>
      <c r="V828" s="100" t="str">
        <f t="shared" si="271"/>
        <v/>
      </c>
      <c r="W828" s="100" t="str">
        <f t="shared" si="286"/>
        <v/>
      </c>
      <c r="X828" s="100" t="str">
        <f t="shared" si="272"/>
        <v/>
      </c>
      <c r="Y828" s="100" t="str">
        <f t="shared" si="273"/>
        <v/>
      </c>
      <c r="Z828" s="100" t="str">
        <f>IF(LEN(P828)&gt;0, DATA_ANALYSIS!E$20*P828+DATA_ANALYSIS!R$20, "")</f>
        <v/>
      </c>
      <c r="AA828" s="100" t="str">
        <f t="shared" si="274"/>
        <v/>
      </c>
      <c r="AB828" s="100" t="str">
        <f t="shared" si="275"/>
        <v/>
      </c>
      <c r="AC828" s="106" t="str">
        <f t="shared" si="276"/>
        <v/>
      </c>
    </row>
    <row r="829" spans="2:29" x14ac:dyDescent="0.2">
      <c r="B829" s="26"/>
      <c r="C829" s="101">
        <f t="shared" si="277"/>
        <v>0</v>
      </c>
      <c r="D829" s="105"/>
      <c r="E829" s="35"/>
      <c r="F829" s="32" t="str">
        <f t="shared" si="278"/>
        <v>N</v>
      </c>
      <c r="G829" s="32" t="str">
        <f t="shared" si="279"/>
        <v>N</v>
      </c>
      <c r="H829" s="32" t="str">
        <f t="shared" si="287"/>
        <v/>
      </c>
      <c r="I829" s="32" t="str">
        <f t="shared" si="267"/>
        <v/>
      </c>
      <c r="J829" s="32" t="str">
        <f t="shared" si="268"/>
        <v/>
      </c>
      <c r="K829" s="32" t="str">
        <f t="shared" si="280"/>
        <v/>
      </c>
      <c r="L829" s="32" t="str">
        <f t="shared" si="281"/>
        <v/>
      </c>
      <c r="M829" s="32" t="str">
        <f t="shared" si="269"/>
        <v/>
      </c>
      <c r="N829" s="32" t="str">
        <f t="shared" si="270"/>
        <v/>
      </c>
      <c r="O829" s="35" t="s">
        <v>51</v>
      </c>
      <c r="P829" s="32"/>
      <c r="Q829" s="32"/>
      <c r="R829" s="100" t="str">
        <f t="shared" si="282"/>
        <v/>
      </c>
      <c r="S829" s="100" t="str">
        <f t="shared" si="283"/>
        <v/>
      </c>
      <c r="T829" s="100" t="str">
        <f t="shared" si="284"/>
        <v/>
      </c>
      <c r="U829" s="100" t="str">
        <f t="shared" si="285"/>
        <v/>
      </c>
      <c r="V829" s="100" t="str">
        <f t="shared" si="271"/>
        <v/>
      </c>
      <c r="W829" s="100" t="str">
        <f t="shared" si="286"/>
        <v/>
      </c>
      <c r="X829" s="100" t="str">
        <f t="shared" si="272"/>
        <v/>
      </c>
      <c r="Y829" s="100" t="str">
        <f t="shared" si="273"/>
        <v/>
      </c>
      <c r="Z829" s="100" t="str">
        <f>IF(LEN(P829)&gt;0, DATA_ANALYSIS!E$20*P829+DATA_ANALYSIS!R$20, "")</f>
        <v/>
      </c>
      <c r="AA829" s="100" t="str">
        <f t="shared" si="274"/>
        <v/>
      </c>
      <c r="AB829" s="100" t="str">
        <f t="shared" si="275"/>
        <v/>
      </c>
      <c r="AC829" s="106" t="str">
        <f t="shared" si="276"/>
        <v/>
      </c>
    </row>
    <row r="830" spans="2:29" x14ac:dyDescent="0.2">
      <c r="B830" s="26"/>
      <c r="C830" s="101">
        <f t="shared" si="277"/>
        <v>0</v>
      </c>
      <c r="D830" s="105"/>
      <c r="E830" s="35"/>
      <c r="F830" s="32" t="str">
        <f t="shared" si="278"/>
        <v>N</v>
      </c>
      <c r="G830" s="32" t="str">
        <f t="shared" si="279"/>
        <v>N</v>
      </c>
      <c r="H830" s="32" t="str">
        <f t="shared" si="287"/>
        <v/>
      </c>
      <c r="I830" s="32" t="str">
        <f t="shared" si="267"/>
        <v/>
      </c>
      <c r="J830" s="32" t="str">
        <f t="shared" si="268"/>
        <v/>
      </c>
      <c r="K830" s="32" t="str">
        <f t="shared" si="280"/>
        <v/>
      </c>
      <c r="L830" s="32" t="str">
        <f t="shared" si="281"/>
        <v/>
      </c>
      <c r="M830" s="32" t="str">
        <f t="shared" si="269"/>
        <v/>
      </c>
      <c r="N830" s="32" t="str">
        <f t="shared" si="270"/>
        <v/>
      </c>
      <c r="O830" s="35" t="s">
        <v>51</v>
      </c>
      <c r="P830" s="32"/>
      <c r="Q830" s="32"/>
      <c r="R830" s="100" t="str">
        <f t="shared" si="282"/>
        <v/>
      </c>
      <c r="S830" s="100" t="str">
        <f t="shared" si="283"/>
        <v/>
      </c>
      <c r="T830" s="100" t="str">
        <f t="shared" si="284"/>
        <v/>
      </c>
      <c r="U830" s="100" t="str">
        <f t="shared" si="285"/>
        <v/>
      </c>
      <c r="V830" s="100" t="str">
        <f t="shared" si="271"/>
        <v/>
      </c>
      <c r="W830" s="100" t="str">
        <f t="shared" si="286"/>
        <v/>
      </c>
      <c r="X830" s="100" t="str">
        <f t="shared" si="272"/>
        <v/>
      </c>
      <c r="Y830" s="100" t="str">
        <f t="shared" si="273"/>
        <v/>
      </c>
      <c r="Z830" s="100" t="str">
        <f>IF(LEN(P830)&gt;0, DATA_ANALYSIS!E$20*P830+DATA_ANALYSIS!R$20, "")</f>
        <v/>
      </c>
      <c r="AA830" s="100" t="str">
        <f t="shared" si="274"/>
        <v/>
      </c>
      <c r="AB830" s="100" t="str">
        <f t="shared" si="275"/>
        <v/>
      </c>
      <c r="AC830" s="106" t="str">
        <f t="shared" si="276"/>
        <v/>
      </c>
    </row>
    <row r="831" spans="2:29" x14ac:dyDescent="0.2">
      <c r="B831" s="26"/>
      <c r="C831" s="101">
        <f t="shared" si="277"/>
        <v>0</v>
      </c>
      <c r="D831" s="105"/>
      <c r="E831" s="35"/>
      <c r="F831" s="32" t="str">
        <f t="shared" si="278"/>
        <v>N</v>
      </c>
      <c r="G831" s="32" t="str">
        <f t="shared" si="279"/>
        <v>N</v>
      </c>
      <c r="H831" s="32" t="str">
        <f t="shared" si="287"/>
        <v/>
      </c>
      <c r="I831" s="32" t="str">
        <f t="shared" si="267"/>
        <v/>
      </c>
      <c r="J831" s="32" t="str">
        <f t="shared" si="268"/>
        <v/>
      </c>
      <c r="K831" s="32" t="str">
        <f t="shared" si="280"/>
        <v/>
      </c>
      <c r="L831" s="32" t="str">
        <f t="shared" si="281"/>
        <v/>
      </c>
      <c r="M831" s="32" t="str">
        <f t="shared" si="269"/>
        <v/>
      </c>
      <c r="N831" s="32" t="str">
        <f t="shared" si="270"/>
        <v/>
      </c>
      <c r="O831" s="35" t="s">
        <v>51</v>
      </c>
      <c r="P831" s="32"/>
      <c r="Q831" s="32"/>
      <c r="R831" s="100" t="str">
        <f t="shared" si="282"/>
        <v/>
      </c>
      <c r="S831" s="100" t="str">
        <f t="shared" si="283"/>
        <v/>
      </c>
      <c r="T831" s="100" t="str">
        <f t="shared" si="284"/>
        <v/>
      </c>
      <c r="U831" s="100" t="str">
        <f t="shared" si="285"/>
        <v/>
      </c>
      <c r="V831" s="100" t="str">
        <f t="shared" si="271"/>
        <v/>
      </c>
      <c r="W831" s="100" t="str">
        <f t="shared" si="286"/>
        <v/>
      </c>
      <c r="X831" s="100" t="str">
        <f t="shared" si="272"/>
        <v/>
      </c>
      <c r="Y831" s="100" t="str">
        <f t="shared" si="273"/>
        <v/>
      </c>
      <c r="Z831" s="100" t="str">
        <f>IF(LEN(P831)&gt;0, DATA_ANALYSIS!E$20*P831+DATA_ANALYSIS!R$20, "")</f>
        <v/>
      </c>
      <c r="AA831" s="100" t="str">
        <f t="shared" si="274"/>
        <v/>
      </c>
      <c r="AB831" s="100" t="str">
        <f t="shared" si="275"/>
        <v/>
      </c>
      <c r="AC831" s="106" t="str">
        <f t="shared" si="276"/>
        <v/>
      </c>
    </row>
    <row r="832" spans="2:29" x14ac:dyDescent="0.2">
      <c r="B832" s="26"/>
      <c r="C832" s="101">
        <f t="shared" si="277"/>
        <v>0</v>
      </c>
      <c r="D832" s="105"/>
      <c r="E832" s="35"/>
      <c r="F832" s="32" t="str">
        <f t="shared" si="278"/>
        <v>N</v>
      </c>
      <c r="G832" s="32" t="str">
        <f t="shared" si="279"/>
        <v>N</v>
      </c>
      <c r="H832" s="32" t="str">
        <f t="shared" si="287"/>
        <v/>
      </c>
      <c r="I832" s="32" t="str">
        <f t="shared" si="267"/>
        <v/>
      </c>
      <c r="J832" s="32" t="str">
        <f t="shared" si="268"/>
        <v/>
      </c>
      <c r="K832" s="32" t="str">
        <f t="shared" si="280"/>
        <v/>
      </c>
      <c r="L832" s="32" t="str">
        <f t="shared" si="281"/>
        <v/>
      </c>
      <c r="M832" s="32" t="str">
        <f t="shared" si="269"/>
        <v/>
      </c>
      <c r="N832" s="32" t="str">
        <f t="shared" si="270"/>
        <v/>
      </c>
      <c r="O832" s="35" t="s">
        <v>51</v>
      </c>
      <c r="P832" s="32"/>
      <c r="Q832" s="32"/>
      <c r="R832" s="100" t="str">
        <f t="shared" si="282"/>
        <v/>
      </c>
      <c r="S832" s="100" t="str">
        <f t="shared" si="283"/>
        <v/>
      </c>
      <c r="T832" s="100" t="str">
        <f t="shared" si="284"/>
        <v/>
      </c>
      <c r="U832" s="100" t="str">
        <f t="shared" si="285"/>
        <v/>
      </c>
      <c r="V832" s="100" t="str">
        <f t="shared" si="271"/>
        <v/>
      </c>
      <c r="W832" s="100" t="str">
        <f t="shared" si="286"/>
        <v/>
      </c>
      <c r="X832" s="100" t="str">
        <f t="shared" si="272"/>
        <v/>
      </c>
      <c r="Y832" s="100" t="str">
        <f t="shared" si="273"/>
        <v/>
      </c>
      <c r="Z832" s="100" t="str">
        <f>IF(LEN(P832)&gt;0, DATA_ANALYSIS!E$20*P832+DATA_ANALYSIS!R$20, "")</f>
        <v/>
      </c>
      <c r="AA832" s="100" t="str">
        <f t="shared" si="274"/>
        <v/>
      </c>
      <c r="AB832" s="100" t="str">
        <f t="shared" si="275"/>
        <v/>
      </c>
      <c r="AC832" s="106" t="str">
        <f t="shared" si="276"/>
        <v/>
      </c>
    </row>
    <row r="833" spans="2:29" x14ac:dyDescent="0.2">
      <c r="B833" s="26"/>
      <c r="C833" s="101">
        <f t="shared" si="277"/>
        <v>0</v>
      </c>
      <c r="D833" s="105"/>
      <c r="E833" s="35"/>
      <c r="F833" s="32" t="str">
        <f t="shared" si="278"/>
        <v>N</v>
      </c>
      <c r="G833" s="32" t="str">
        <f t="shared" si="279"/>
        <v>N</v>
      </c>
      <c r="H833" s="32" t="str">
        <f t="shared" si="287"/>
        <v/>
      </c>
      <c r="I833" s="32" t="str">
        <f t="shared" si="267"/>
        <v/>
      </c>
      <c r="J833" s="32" t="str">
        <f t="shared" si="268"/>
        <v/>
      </c>
      <c r="K833" s="32" t="str">
        <f t="shared" si="280"/>
        <v/>
      </c>
      <c r="L833" s="32" t="str">
        <f t="shared" si="281"/>
        <v/>
      </c>
      <c r="M833" s="32" t="str">
        <f t="shared" si="269"/>
        <v/>
      </c>
      <c r="N833" s="32" t="str">
        <f t="shared" si="270"/>
        <v/>
      </c>
      <c r="O833" s="35" t="s">
        <v>51</v>
      </c>
      <c r="P833" s="32"/>
      <c r="Q833" s="32"/>
      <c r="R833" s="100" t="str">
        <f t="shared" si="282"/>
        <v/>
      </c>
      <c r="S833" s="100" t="str">
        <f t="shared" si="283"/>
        <v/>
      </c>
      <c r="T833" s="100" t="str">
        <f t="shared" si="284"/>
        <v/>
      </c>
      <c r="U833" s="100" t="str">
        <f t="shared" si="285"/>
        <v/>
      </c>
      <c r="V833" s="100" t="str">
        <f t="shared" si="271"/>
        <v/>
      </c>
      <c r="W833" s="100" t="str">
        <f t="shared" si="286"/>
        <v/>
      </c>
      <c r="X833" s="100" t="str">
        <f t="shared" si="272"/>
        <v/>
      </c>
      <c r="Y833" s="100" t="str">
        <f t="shared" si="273"/>
        <v/>
      </c>
      <c r="Z833" s="100" t="str">
        <f>IF(LEN(P833)&gt;0, DATA_ANALYSIS!E$20*P833+DATA_ANALYSIS!R$20, "")</f>
        <v/>
      </c>
      <c r="AA833" s="100" t="str">
        <f t="shared" si="274"/>
        <v/>
      </c>
      <c r="AB833" s="100" t="str">
        <f t="shared" si="275"/>
        <v/>
      </c>
      <c r="AC833" s="106" t="str">
        <f t="shared" si="276"/>
        <v/>
      </c>
    </row>
    <row r="834" spans="2:29" x14ac:dyDescent="0.2">
      <c r="B834" s="26"/>
      <c r="C834" s="101">
        <f t="shared" si="277"/>
        <v>0</v>
      </c>
      <c r="D834" s="105"/>
      <c r="E834" s="35"/>
      <c r="F834" s="32" t="str">
        <f t="shared" si="278"/>
        <v>N</v>
      </c>
      <c r="G834" s="32" t="str">
        <f t="shared" si="279"/>
        <v>N</v>
      </c>
      <c r="H834" s="32" t="str">
        <f t="shared" si="287"/>
        <v/>
      </c>
      <c r="I834" s="32" t="str">
        <f t="shared" si="267"/>
        <v/>
      </c>
      <c r="J834" s="32" t="str">
        <f t="shared" si="268"/>
        <v/>
      </c>
      <c r="K834" s="32" t="str">
        <f t="shared" si="280"/>
        <v/>
      </c>
      <c r="L834" s="32" t="str">
        <f t="shared" si="281"/>
        <v/>
      </c>
      <c r="M834" s="32" t="str">
        <f t="shared" si="269"/>
        <v/>
      </c>
      <c r="N834" s="32" t="str">
        <f t="shared" si="270"/>
        <v/>
      </c>
      <c r="O834" s="35" t="s">
        <v>51</v>
      </c>
      <c r="P834" s="32"/>
      <c r="Q834" s="32"/>
      <c r="R834" s="100" t="str">
        <f t="shared" si="282"/>
        <v/>
      </c>
      <c r="S834" s="100" t="str">
        <f t="shared" si="283"/>
        <v/>
      </c>
      <c r="T834" s="100" t="str">
        <f t="shared" si="284"/>
        <v/>
      </c>
      <c r="U834" s="100" t="str">
        <f t="shared" si="285"/>
        <v/>
      </c>
      <c r="V834" s="100" t="str">
        <f t="shared" si="271"/>
        <v/>
      </c>
      <c r="W834" s="100" t="str">
        <f t="shared" si="286"/>
        <v/>
      </c>
      <c r="X834" s="100" t="str">
        <f t="shared" si="272"/>
        <v/>
      </c>
      <c r="Y834" s="100" t="str">
        <f t="shared" si="273"/>
        <v/>
      </c>
      <c r="Z834" s="100" t="str">
        <f>IF(LEN(P834)&gt;0, DATA_ANALYSIS!E$20*P834+DATA_ANALYSIS!R$20, "")</f>
        <v/>
      </c>
      <c r="AA834" s="100" t="str">
        <f t="shared" si="274"/>
        <v/>
      </c>
      <c r="AB834" s="100" t="str">
        <f t="shared" si="275"/>
        <v/>
      </c>
      <c r="AC834" s="106" t="str">
        <f t="shared" si="276"/>
        <v/>
      </c>
    </row>
    <row r="835" spans="2:29" x14ac:dyDescent="0.2">
      <c r="B835" s="26"/>
      <c r="C835" s="101">
        <f t="shared" si="277"/>
        <v>0</v>
      </c>
      <c r="D835" s="105"/>
      <c r="E835" s="35"/>
      <c r="F835" s="32" t="str">
        <f t="shared" si="278"/>
        <v>N</v>
      </c>
      <c r="G835" s="32" t="str">
        <f t="shared" si="279"/>
        <v>N</v>
      </c>
      <c r="H835" s="32" t="str">
        <f t="shared" si="287"/>
        <v/>
      </c>
      <c r="I835" s="32" t="str">
        <f t="shared" si="267"/>
        <v/>
      </c>
      <c r="J835" s="32" t="str">
        <f t="shared" si="268"/>
        <v/>
      </c>
      <c r="K835" s="32" t="str">
        <f t="shared" si="280"/>
        <v/>
      </c>
      <c r="L835" s="32" t="str">
        <f t="shared" si="281"/>
        <v/>
      </c>
      <c r="M835" s="32" t="str">
        <f t="shared" si="269"/>
        <v/>
      </c>
      <c r="N835" s="32" t="str">
        <f t="shared" si="270"/>
        <v/>
      </c>
      <c r="O835" s="35" t="s">
        <v>51</v>
      </c>
      <c r="P835" s="32"/>
      <c r="Q835" s="32"/>
      <c r="R835" s="100" t="str">
        <f t="shared" si="282"/>
        <v/>
      </c>
      <c r="S835" s="100" t="str">
        <f t="shared" si="283"/>
        <v/>
      </c>
      <c r="T835" s="100" t="str">
        <f t="shared" si="284"/>
        <v/>
      </c>
      <c r="U835" s="100" t="str">
        <f t="shared" si="285"/>
        <v/>
      </c>
      <c r="V835" s="100" t="str">
        <f t="shared" si="271"/>
        <v/>
      </c>
      <c r="W835" s="100" t="str">
        <f t="shared" si="286"/>
        <v/>
      </c>
      <c r="X835" s="100" t="str">
        <f t="shared" si="272"/>
        <v/>
      </c>
      <c r="Y835" s="100" t="str">
        <f t="shared" si="273"/>
        <v/>
      </c>
      <c r="Z835" s="100" t="str">
        <f>IF(LEN(P835)&gt;0, DATA_ANALYSIS!E$20*P835+DATA_ANALYSIS!R$20, "")</f>
        <v/>
      </c>
      <c r="AA835" s="100" t="str">
        <f t="shared" si="274"/>
        <v/>
      </c>
      <c r="AB835" s="100" t="str">
        <f t="shared" si="275"/>
        <v/>
      </c>
      <c r="AC835" s="106" t="str">
        <f t="shared" si="276"/>
        <v/>
      </c>
    </row>
    <row r="836" spans="2:29" x14ac:dyDescent="0.2">
      <c r="B836" s="26"/>
      <c r="C836" s="101">
        <f t="shared" si="277"/>
        <v>0</v>
      </c>
      <c r="D836" s="105"/>
      <c r="E836" s="35"/>
      <c r="F836" s="32" t="str">
        <f t="shared" si="278"/>
        <v>N</v>
      </c>
      <c r="G836" s="32" t="str">
        <f t="shared" si="279"/>
        <v>N</v>
      </c>
      <c r="H836" s="32" t="str">
        <f t="shared" si="287"/>
        <v/>
      </c>
      <c r="I836" s="32" t="str">
        <f t="shared" si="267"/>
        <v/>
      </c>
      <c r="J836" s="32" t="str">
        <f t="shared" si="268"/>
        <v/>
      </c>
      <c r="K836" s="32" t="str">
        <f t="shared" si="280"/>
        <v/>
      </c>
      <c r="L836" s="32" t="str">
        <f t="shared" si="281"/>
        <v/>
      </c>
      <c r="M836" s="32" t="str">
        <f t="shared" si="269"/>
        <v/>
      </c>
      <c r="N836" s="32" t="str">
        <f t="shared" si="270"/>
        <v/>
      </c>
      <c r="O836" s="35" t="s">
        <v>51</v>
      </c>
      <c r="P836" s="32"/>
      <c r="Q836" s="32"/>
      <c r="R836" s="100" t="str">
        <f t="shared" si="282"/>
        <v/>
      </c>
      <c r="S836" s="100" t="str">
        <f t="shared" si="283"/>
        <v/>
      </c>
      <c r="T836" s="100" t="str">
        <f t="shared" si="284"/>
        <v/>
      </c>
      <c r="U836" s="100" t="str">
        <f t="shared" si="285"/>
        <v/>
      </c>
      <c r="V836" s="100" t="str">
        <f t="shared" si="271"/>
        <v/>
      </c>
      <c r="W836" s="100" t="str">
        <f t="shared" si="286"/>
        <v/>
      </c>
      <c r="X836" s="100" t="str">
        <f t="shared" si="272"/>
        <v/>
      </c>
      <c r="Y836" s="100" t="str">
        <f t="shared" si="273"/>
        <v/>
      </c>
      <c r="Z836" s="100" t="str">
        <f>IF(LEN(P836)&gt;0, DATA_ANALYSIS!E$20*P836+DATA_ANALYSIS!R$20, "")</f>
        <v/>
      </c>
      <c r="AA836" s="100" t="str">
        <f t="shared" si="274"/>
        <v/>
      </c>
      <c r="AB836" s="100" t="str">
        <f t="shared" si="275"/>
        <v/>
      </c>
      <c r="AC836" s="106" t="str">
        <f t="shared" si="276"/>
        <v/>
      </c>
    </row>
    <row r="837" spans="2:29" x14ac:dyDescent="0.2">
      <c r="B837" s="26"/>
      <c r="C837" s="101">
        <f t="shared" si="277"/>
        <v>0</v>
      </c>
      <c r="D837" s="105"/>
      <c r="E837" s="35"/>
      <c r="F837" s="32" t="str">
        <f t="shared" si="278"/>
        <v>N</v>
      </c>
      <c r="G837" s="32" t="str">
        <f t="shared" si="279"/>
        <v>N</v>
      </c>
      <c r="H837" s="32" t="str">
        <f t="shared" si="287"/>
        <v/>
      </c>
      <c r="I837" s="32" t="str">
        <f t="shared" si="267"/>
        <v/>
      </c>
      <c r="J837" s="32" t="str">
        <f t="shared" si="268"/>
        <v/>
      </c>
      <c r="K837" s="32" t="str">
        <f t="shared" si="280"/>
        <v/>
      </c>
      <c r="L837" s="32" t="str">
        <f t="shared" si="281"/>
        <v/>
      </c>
      <c r="M837" s="32" t="str">
        <f t="shared" si="269"/>
        <v/>
      </c>
      <c r="N837" s="32" t="str">
        <f t="shared" si="270"/>
        <v/>
      </c>
      <c r="O837" s="35" t="s">
        <v>51</v>
      </c>
      <c r="P837" s="32"/>
      <c r="Q837" s="32"/>
      <c r="R837" s="100" t="str">
        <f t="shared" si="282"/>
        <v/>
      </c>
      <c r="S837" s="100" t="str">
        <f t="shared" si="283"/>
        <v/>
      </c>
      <c r="T837" s="100" t="str">
        <f t="shared" si="284"/>
        <v/>
      </c>
      <c r="U837" s="100" t="str">
        <f t="shared" si="285"/>
        <v/>
      </c>
      <c r="V837" s="100" t="str">
        <f t="shared" si="271"/>
        <v/>
      </c>
      <c r="W837" s="100" t="str">
        <f t="shared" si="286"/>
        <v/>
      </c>
      <c r="X837" s="100" t="str">
        <f t="shared" si="272"/>
        <v/>
      </c>
      <c r="Y837" s="100" t="str">
        <f t="shared" si="273"/>
        <v/>
      </c>
      <c r="Z837" s="100" t="str">
        <f>IF(LEN(P837)&gt;0, DATA_ANALYSIS!E$20*P837+DATA_ANALYSIS!R$20, "")</f>
        <v/>
      </c>
      <c r="AA837" s="100" t="str">
        <f t="shared" si="274"/>
        <v/>
      </c>
      <c r="AB837" s="100" t="str">
        <f t="shared" si="275"/>
        <v/>
      </c>
      <c r="AC837" s="106" t="str">
        <f t="shared" si="276"/>
        <v/>
      </c>
    </row>
    <row r="838" spans="2:29" x14ac:dyDescent="0.2">
      <c r="B838" s="26"/>
      <c r="C838" s="101">
        <f t="shared" si="277"/>
        <v>0</v>
      </c>
      <c r="D838" s="105"/>
      <c r="E838" s="35"/>
      <c r="F838" s="32" t="str">
        <f t="shared" si="278"/>
        <v>N</v>
      </c>
      <c r="G838" s="32" t="str">
        <f t="shared" si="279"/>
        <v>N</v>
      </c>
      <c r="H838" s="32" t="str">
        <f t="shared" si="287"/>
        <v/>
      </c>
      <c r="I838" s="32" t="str">
        <f t="shared" si="267"/>
        <v/>
      </c>
      <c r="J838" s="32" t="str">
        <f t="shared" si="268"/>
        <v/>
      </c>
      <c r="K838" s="32" t="str">
        <f t="shared" si="280"/>
        <v/>
      </c>
      <c r="L838" s="32" t="str">
        <f t="shared" si="281"/>
        <v/>
      </c>
      <c r="M838" s="32" t="str">
        <f t="shared" si="269"/>
        <v/>
      </c>
      <c r="N838" s="32" t="str">
        <f t="shared" si="270"/>
        <v/>
      </c>
      <c r="O838" s="35" t="s">
        <v>51</v>
      </c>
      <c r="P838" s="32"/>
      <c r="Q838" s="32"/>
      <c r="R838" s="100" t="str">
        <f t="shared" si="282"/>
        <v/>
      </c>
      <c r="S838" s="100" t="str">
        <f t="shared" si="283"/>
        <v/>
      </c>
      <c r="T838" s="100" t="str">
        <f t="shared" si="284"/>
        <v/>
      </c>
      <c r="U838" s="100" t="str">
        <f t="shared" si="285"/>
        <v/>
      </c>
      <c r="V838" s="100" t="str">
        <f t="shared" si="271"/>
        <v/>
      </c>
      <c r="W838" s="100" t="str">
        <f t="shared" si="286"/>
        <v/>
      </c>
      <c r="X838" s="100" t="str">
        <f t="shared" si="272"/>
        <v/>
      </c>
      <c r="Y838" s="100" t="str">
        <f t="shared" si="273"/>
        <v/>
      </c>
      <c r="Z838" s="100" t="str">
        <f>IF(LEN(P838)&gt;0, DATA_ANALYSIS!E$20*P838+DATA_ANALYSIS!R$20, "")</f>
        <v/>
      </c>
      <c r="AA838" s="100" t="str">
        <f t="shared" si="274"/>
        <v/>
      </c>
      <c r="AB838" s="100" t="str">
        <f t="shared" si="275"/>
        <v/>
      </c>
      <c r="AC838" s="106" t="str">
        <f t="shared" si="276"/>
        <v/>
      </c>
    </row>
    <row r="839" spans="2:29" x14ac:dyDescent="0.2">
      <c r="B839" s="26"/>
      <c r="C839" s="101">
        <f t="shared" si="277"/>
        <v>0</v>
      </c>
      <c r="D839" s="105"/>
      <c r="E839" s="35"/>
      <c r="F839" s="32" t="str">
        <f t="shared" si="278"/>
        <v>N</v>
      </c>
      <c r="G839" s="32" t="str">
        <f t="shared" si="279"/>
        <v>N</v>
      </c>
      <c r="H839" s="32" t="str">
        <f t="shared" si="287"/>
        <v/>
      </c>
      <c r="I839" s="32" t="str">
        <f t="shared" si="267"/>
        <v/>
      </c>
      <c r="J839" s="32" t="str">
        <f t="shared" si="268"/>
        <v/>
      </c>
      <c r="K839" s="32" t="str">
        <f t="shared" si="280"/>
        <v/>
      </c>
      <c r="L839" s="32" t="str">
        <f t="shared" si="281"/>
        <v/>
      </c>
      <c r="M839" s="32" t="str">
        <f t="shared" si="269"/>
        <v/>
      </c>
      <c r="N839" s="32" t="str">
        <f t="shared" si="270"/>
        <v/>
      </c>
      <c r="O839" s="35" t="s">
        <v>51</v>
      </c>
      <c r="P839" s="32"/>
      <c r="Q839" s="32"/>
      <c r="R839" s="100" t="str">
        <f t="shared" si="282"/>
        <v/>
      </c>
      <c r="S839" s="100" t="str">
        <f t="shared" si="283"/>
        <v/>
      </c>
      <c r="T839" s="100" t="str">
        <f t="shared" si="284"/>
        <v/>
      </c>
      <c r="U839" s="100" t="str">
        <f t="shared" si="285"/>
        <v/>
      </c>
      <c r="V839" s="100" t="str">
        <f t="shared" si="271"/>
        <v/>
      </c>
      <c r="W839" s="100" t="str">
        <f t="shared" si="286"/>
        <v/>
      </c>
      <c r="X839" s="100" t="str">
        <f t="shared" si="272"/>
        <v/>
      </c>
      <c r="Y839" s="100" t="str">
        <f t="shared" si="273"/>
        <v/>
      </c>
      <c r="Z839" s="100" t="str">
        <f>IF(LEN(P839)&gt;0, DATA_ANALYSIS!E$20*P839+DATA_ANALYSIS!R$20, "")</f>
        <v/>
      </c>
      <c r="AA839" s="100" t="str">
        <f t="shared" si="274"/>
        <v/>
      </c>
      <c r="AB839" s="100" t="str">
        <f t="shared" si="275"/>
        <v/>
      </c>
      <c r="AC839" s="106" t="str">
        <f t="shared" si="276"/>
        <v/>
      </c>
    </row>
    <row r="840" spans="2:29" x14ac:dyDescent="0.2">
      <c r="B840" s="26"/>
      <c r="C840" s="101">
        <f t="shared" si="277"/>
        <v>0</v>
      </c>
      <c r="D840" s="105"/>
      <c r="E840" s="35"/>
      <c r="F840" s="32" t="str">
        <f t="shared" si="278"/>
        <v>N</v>
      </c>
      <c r="G840" s="32" t="str">
        <f t="shared" si="279"/>
        <v>N</v>
      </c>
      <c r="H840" s="32" t="str">
        <f t="shared" si="287"/>
        <v/>
      </c>
      <c r="I840" s="32" t="str">
        <f t="shared" si="267"/>
        <v/>
      </c>
      <c r="J840" s="32" t="str">
        <f t="shared" si="268"/>
        <v/>
      </c>
      <c r="K840" s="32" t="str">
        <f t="shared" si="280"/>
        <v/>
      </c>
      <c r="L840" s="32" t="str">
        <f t="shared" si="281"/>
        <v/>
      </c>
      <c r="M840" s="32" t="str">
        <f t="shared" si="269"/>
        <v/>
      </c>
      <c r="N840" s="32" t="str">
        <f t="shared" si="270"/>
        <v/>
      </c>
      <c r="O840" s="35" t="s">
        <v>51</v>
      </c>
      <c r="P840" s="32"/>
      <c r="Q840" s="32"/>
      <c r="R840" s="100" t="str">
        <f t="shared" si="282"/>
        <v/>
      </c>
      <c r="S840" s="100" t="str">
        <f t="shared" si="283"/>
        <v/>
      </c>
      <c r="T840" s="100" t="str">
        <f t="shared" si="284"/>
        <v/>
      </c>
      <c r="U840" s="100" t="str">
        <f t="shared" si="285"/>
        <v/>
      </c>
      <c r="V840" s="100" t="str">
        <f t="shared" si="271"/>
        <v/>
      </c>
      <c r="W840" s="100" t="str">
        <f t="shared" si="286"/>
        <v/>
      </c>
      <c r="X840" s="100" t="str">
        <f t="shared" si="272"/>
        <v/>
      </c>
      <c r="Y840" s="100" t="str">
        <f t="shared" si="273"/>
        <v/>
      </c>
      <c r="Z840" s="100" t="str">
        <f>IF(LEN(P840)&gt;0, DATA_ANALYSIS!E$20*P840+DATA_ANALYSIS!R$20, "")</f>
        <v/>
      </c>
      <c r="AA840" s="100" t="str">
        <f t="shared" si="274"/>
        <v/>
      </c>
      <c r="AB840" s="100" t="str">
        <f t="shared" si="275"/>
        <v/>
      </c>
      <c r="AC840" s="106" t="str">
        <f t="shared" si="276"/>
        <v/>
      </c>
    </row>
    <row r="841" spans="2:29" x14ac:dyDescent="0.2">
      <c r="B841" s="26"/>
      <c r="C841" s="101">
        <f t="shared" si="277"/>
        <v>0</v>
      </c>
      <c r="D841" s="105"/>
      <c r="E841" s="35"/>
      <c r="F841" s="32" t="str">
        <f t="shared" si="278"/>
        <v>N</v>
      </c>
      <c r="G841" s="32" t="str">
        <f t="shared" si="279"/>
        <v>N</v>
      </c>
      <c r="H841" s="32" t="str">
        <f t="shared" si="287"/>
        <v/>
      </c>
      <c r="I841" s="32" t="str">
        <f t="shared" si="267"/>
        <v/>
      </c>
      <c r="J841" s="32" t="str">
        <f t="shared" si="268"/>
        <v/>
      </c>
      <c r="K841" s="32" t="str">
        <f t="shared" si="280"/>
        <v/>
      </c>
      <c r="L841" s="32" t="str">
        <f t="shared" si="281"/>
        <v/>
      </c>
      <c r="M841" s="32" t="str">
        <f t="shared" si="269"/>
        <v/>
      </c>
      <c r="N841" s="32" t="str">
        <f t="shared" si="270"/>
        <v/>
      </c>
      <c r="O841" s="35" t="s">
        <v>51</v>
      </c>
      <c r="P841" s="32"/>
      <c r="Q841" s="32"/>
      <c r="R841" s="100" t="str">
        <f t="shared" si="282"/>
        <v/>
      </c>
      <c r="S841" s="100" t="str">
        <f t="shared" si="283"/>
        <v/>
      </c>
      <c r="T841" s="100" t="str">
        <f t="shared" si="284"/>
        <v/>
      </c>
      <c r="U841" s="100" t="str">
        <f t="shared" si="285"/>
        <v/>
      </c>
      <c r="V841" s="100" t="str">
        <f t="shared" si="271"/>
        <v/>
      </c>
      <c r="W841" s="100" t="str">
        <f t="shared" si="286"/>
        <v/>
      </c>
      <c r="X841" s="100" t="str">
        <f t="shared" si="272"/>
        <v/>
      </c>
      <c r="Y841" s="100" t="str">
        <f t="shared" si="273"/>
        <v/>
      </c>
      <c r="Z841" s="100" t="str">
        <f>IF(LEN(P841)&gt;0, DATA_ANALYSIS!E$20*P841+DATA_ANALYSIS!R$20, "")</f>
        <v/>
      </c>
      <c r="AA841" s="100" t="str">
        <f t="shared" si="274"/>
        <v/>
      </c>
      <c r="AB841" s="100" t="str">
        <f t="shared" si="275"/>
        <v/>
      </c>
      <c r="AC841" s="106" t="str">
        <f t="shared" si="276"/>
        <v/>
      </c>
    </row>
    <row r="842" spans="2:29" x14ac:dyDescent="0.2">
      <c r="B842" s="26"/>
      <c r="C842" s="101">
        <f t="shared" si="277"/>
        <v>0</v>
      </c>
      <c r="D842" s="105"/>
      <c r="E842" s="35"/>
      <c r="F842" s="32" t="str">
        <f t="shared" si="278"/>
        <v>N</v>
      </c>
      <c r="G842" s="32" t="str">
        <f t="shared" si="279"/>
        <v>N</v>
      </c>
      <c r="H842" s="32" t="str">
        <f t="shared" si="287"/>
        <v/>
      </c>
      <c r="I842" s="32" t="str">
        <f t="shared" si="267"/>
        <v/>
      </c>
      <c r="J842" s="32" t="str">
        <f t="shared" si="268"/>
        <v/>
      </c>
      <c r="K842" s="32" t="str">
        <f t="shared" si="280"/>
        <v/>
      </c>
      <c r="L842" s="32" t="str">
        <f t="shared" si="281"/>
        <v/>
      </c>
      <c r="M842" s="32" t="str">
        <f t="shared" si="269"/>
        <v/>
      </c>
      <c r="N842" s="32" t="str">
        <f t="shared" si="270"/>
        <v/>
      </c>
      <c r="O842" s="35" t="s">
        <v>51</v>
      </c>
      <c r="P842" s="32"/>
      <c r="Q842" s="32"/>
      <c r="R842" s="100" t="str">
        <f t="shared" si="282"/>
        <v/>
      </c>
      <c r="S842" s="100" t="str">
        <f t="shared" si="283"/>
        <v/>
      </c>
      <c r="T842" s="100" t="str">
        <f t="shared" si="284"/>
        <v/>
      </c>
      <c r="U842" s="100" t="str">
        <f t="shared" si="285"/>
        <v/>
      </c>
      <c r="V842" s="100" t="str">
        <f t="shared" si="271"/>
        <v/>
      </c>
      <c r="W842" s="100" t="str">
        <f t="shared" si="286"/>
        <v/>
      </c>
      <c r="X842" s="100" t="str">
        <f t="shared" si="272"/>
        <v/>
      </c>
      <c r="Y842" s="100" t="str">
        <f t="shared" si="273"/>
        <v/>
      </c>
      <c r="Z842" s="100" t="str">
        <f>IF(LEN(P842)&gt;0, DATA_ANALYSIS!E$20*P842+DATA_ANALYSIS!R$20, "")</f>
        <v/>
      </c>
      <c r="AA842" s="100" t="str">
        <f t="shared" si="274"/>
        <v/>
      </c>
      <c r="AB842" s="100" t="str">
        <f t="shared" si="275"/>
        <v/>
      </c>
      <c r="AC842" s="106" t="str">
        <f t="shared" si="276"/>
        <v/>
      </c>
    </row>
    <row r="843" spans="2:29" x14ac:dyDescent="0.2">
      <c r="B843" s="26"/>
      <c r="C843" s="101">
        <f t="shared" si="277"/>
        <v>0</v>
      </c>
      <c r="D843" s="105"/>
      <c r="E843" s="35"/>
      <c r="F843" s="32" t="str">
        <f t="shared" si="278"/>
        <v>N</v>
      </c>
      <c r="G843" s="32" t="str">
        <f t="shared" si="279"/>
        <v>N</v>
      </c>
      <c r="H843" s="32" t="str">
        <f t="shared" si="287"/>
        <v/>
      </c>
      <c r="I843" s="32" t="str">
        <f t="shared" si="267"/>
        <v/>
      </c>
      <c r="J843" s="32" t="str">
        <f t="shared" si="268"/>
        <v/>
      </c>
      <c r="K843" s="32" t="str">
        <f t="shared" si="280"/>
        <v/>
      </c>
      <c r="L843" s="32" t="str">
        <f t="shared" si="281"/>
        <v/>
      </c>
      <c r="M843" s="32" t="str">
        <f t="shared" si="269"/>
        <v/>
      </c>
      <c r="N843" s="32" t="str">
        <f t="shared" si="270"/>
        <v/>
      </c>
      <c r="O843" s="35" t="s">
        <v>51</v>
      </c>
      <c r="P843" s="32"/>
      <c r="Q843" s="32"/>
      <c r="R843" s="100" t="str">
        <f t="shared" si="282"/>
        <v/>
      </c>
      <c r="S843" s="100" t="str">
        <f t="shared" si="283"/>
        <v/>
      </c>
      <c r="T843" s="100" t="str">
        <f t="shared" si="284"/>
        <v/>
      </c>
      <c r="U843" s="100" t="str">
        <f t="shared" si="285"/>
        <v/>
      </c>
      <c r="V843" s="100" t="str">
        <f t="shared" si="271"/>
        <v/>
      </c>
      <c r="W843" s="100" t="str">
        <f t="shared" si="286"/>
        <v/>
      </c>
      <c r="X843" s="100" t="str">
        <f t="shared" si="272"/>
        <v/>
      </c>
      <c r="Y843" s="100" t="str">
        <f t="shared" si="273"/>
        <v/>
      </c>
      <c r="Z843" s="100" t="str">
        <f>IF(LEN(P843)&gt;0, DATA_ANALYSIS!E$20*P843+DATA_ANALYSIS!R$20, "")</f>
        <v/>
      </c>
      <c r="AA843" s="100" t="str">
        <f t="shared" si="274"/>
        <v/>
      </c>
      <c r="AB843" s="100" t="str">
        <f t="shared" si="275"/>
        <v/>
      </c>
      <c r="AC843" s="106" t="str">
        <f t="shared" si="276"/>
        <v/>
      </c>
    </row>
    <row r="844" spans="2:29" x14ac:dyDescent="0.2">
      <c r="B844" s="26"/>
      <c r="C844" s="101">
        <f t="shared" si="277"/>
        <v>0</v>
      </c>
      <c r="D844" s="105"/>
      <c r="E844" s="35"/>
      <c r="F844" s="32" t="str">
        <f t="shared" si="278"/>
        <v>N</v>
      </c>
      <c r="G844" s="32" t="str">
        <f t="shared" si="279"/>
        <v>N</v>
      </c>
      <c r="H844" s="32" t="str">
        <f t="shared" si="287"/>
        <v/>
      </c>
      <c r="I844" s="32" t="str">
        <f t="shared" si="267"/>
        <v/>
      </c>
      <c r="J844" s="32" t="str">
        <f t="shared" si="268"/>
        <v/>
      </c>
      <c r="K844" s="32" t="str">
        <f t="shared" si="280"/>
        <v/>
      </c>
      <c r="L844" s="32" t="str">
        <f t="shared" si="281"/>
        <v/>
      </c>
      <c r="M844" s="32" t="str">
        <f t="shared" si="269"/>
        <v/>
      </c>
      <c r="N844" s="32" t="str">
        <f t="shared" si="270"/>
        <v/>
      </c>
      <c r="O844" s="35" t="s">
        <v>51</v>
      </c>
      <c r="P844" s="32"/>
      <c r="Q844" s="32"/>
      <c r="R844" s="100" t="str">
        <f t="shared" si="282"/>
        <v/>
      </c>
      <c r="S844" s="100" t="str">
        <f t="shared" si="283"/>
        <v/>
      </c>
      <c r="T844" s="100" t="str">
        <f t="shared" si="284"/>
        <v/>
      </c>
      <c r="U844" s="100" t="str">
        <f t="shared" si="285"/>
        <v/>
      </c>
      <c r="V844" s="100" t="str">
        <f t="shared" si="271"/>
        <v/>
      </c>
      <c r="W844" s="100" t="str">
        <f t="shared" si="286"/>
        <v/>
      </c>
      <c r="X844" s="100" t="str">
        <f t="shared" si="272"/>
        <v/>
      </c>
      <c r="Y844" s="100" t="str">
        <f t="shared" si="273"/>
        <v/>
      </c>
      <c r="Z844" s="100" t="str">
        <f>IF(LEN(P844)&gt;0, DATA_ANALYSIS!E$20*P844+DATA_ANALYSIS!R$20, "")</f>
        <v/>
      </c>
      <c r="AA844" s="100" t="str">
        <f t="shared" si="274"/>
        <v/>
      </c>
      <c r="AB844" s="100" t="str">
        <f t="shared" si="275"/>
        <v/>
      </c>
      <c r="AC844" s="106" t="str">
        <f t="shared" si="276"/>
        <v/>
      </c>
    </row>
    <row r="845" spans="2:29" x14ac:dyDescent="0.2">
      <c r="B845" s="26"/>
      <c r="C845" s="101">
        <f t="shared" si="277"/>
        <v>0</v>
      </c>
      <c r="D845" s="105"/>
      <c r="E845" s="35"/>
      <c r="F845" s="32" t="str">
        <f t="shared" si="278"/>
        <v>N</v>
      </c>
      <c r="G845" s="32" t="str">
        <f t="shared" si="279"/>
        <v>N</v>
      </c>
      <c r="H845" s="32" t="str">
        <f t="shared" si="287"/>
        <v/>
      </c>
      <c r="I845" s="32" t="str">
        <f t="shared" si="267"/>
        <v/>
      </c>
      <c r="J845" s="32" t="str">
        <f t="shared" si="268"/>
        <v/>
      </c>
      <c r="K845" s="32" t="str">
        <f t="shared" si="280"/>
        <v/>
      </c>
      <c r="L845" s="32" t="str">
        <f t="shared" si="281"/>
        <v/>
      </c>
      <c r="M845" s="32" t="str">
        <f t="shared" si="269"/>
        <v/>
      </c>
      <c r="N845" s="32" t="str">
        <f t="shared" si="270"/>
        <v/>
      </c>
      <c r="O845" s="35" t="s">
        <v>51</v>
      </c>
      <c r="P845" s="32"/>
      <c r="Q845" s="32"/>
      <c r="R845" s="100" t="str">
        <f t="shared" si="282"/>
        <v/>
      </c>
      <c r="S845" s="100" t="str">
        <f t="shared" si="283"/>
        <v/>
      </c>
      <c r="T845" s="100" t="str">
        <f t="shared" si="284"/>
        <v/>
      </c>
      <c r="U845" s="100" t="str">
        <f t="shared" si="285"/>
        <v/>
      </c>
      <c r="V845" s="100" t="str">
        <f t="shared" si="271"/>
        <v/>
      </c>
      <c r="W845" s="100" t="str">
        <f t="shared" si="286"/>
        <v/>
      </c>
      <c r="X845" s="100" t="str">
        <f t="shared" si="272"/>
        <v/>
      </c>
      <c r="Y845" s="100" t="str">
        <f t="shared" si="273"/>
        <v/>
      </c>
      <c r="Z845" s="100" t="str">
        <f>IF(LEN(P845)&gt;0, DATA_ANALYSIS!E$20*P845+DATA_ANALYSIS!R$20, "")</f>
        <v/>
      </c>
      <c r="AA845" s="100" t="str">
        <f t="shared" si="274"/>
        <v/>
      </c>
      <c r="AB845" s="100" t="str">
        <f t="shared" si="275"/>
        <v/>
      </c>
      <c r="AC845" s="106" t="str">
        <f t="shared" si="276"/>
        <v/>
      </c>
    </row>
    <row r="846" spans="2:29" x14ac:dyDescent="0.2">
      <c r="B846" s="26"/>
      <c r="C846" s="101">
        <f t="shared" si="277"/>
        <v>0</v>
      </c>
      <c r="D846" s="105"/>
      <c r="E846" s="35"/>
      <c r="F846" s="32" t="str">
        <f t="shared" si="278"/>
        <v>N</v>
      </c>
      <c r="G846" s="32" t="str">
        <f t="shared" si="279"/>
        <v>N</v>
      </c>
      <c r="H846" s="32" t="str">
        <f t="shared" si="287"/>
        <v/>
      </c>
      <c r="I846" s="32" t="str">
        <f t="shared" si="267"/>
        <v/>
      </c>
      <c r="J846" s="32" t="str">
        <f t="shared" si="268"/>
        <v/>
      </c>
      <c r="K846" s="32" t="str">
        <f t="shared" si="280"/>
        <v/>
      </c>
      <c r="L846" s="32" t="str">
        <f t="shared" si="281"/>
        <v/>
      </c>
      <c r="M846" s="32" t="str">
        <f t="shared" si="269"/>
        <v/>
      </c>
      <c r="N846" s="32" t="str">
        <f t="shared" si="270"/>
        <v/>
      </c>
      <c r="O846" s="35" t="s">
        <v>51</v>
      </c>
      <c r="P846" s="32"/>
      <c r="Q846" s="32"/>
      <c r="R846" s="100" t="str">
        <f t="shared" si="282"/>
        <v/>
      </c>
      <c r="S846" s="100" t="str">
        <f t="shared" si="283"/>
        <v/>
      </c>
      <c r="T846" s="100" t="str">
        <f t="shared" si="284"/>
        <v/>
      </c>
      <c r="U846" s="100" t="str">
        <f t="shared" si="285"/>
        <v/>
      </c>
      <c r="V846" s="100" t="str">
        <f t="shared" si="271"/>
        <v/>
      </c>
      <c r="W846" s="100" t="str">
        <f t="shared" si="286"/>
        <v/>
      </c>
      <c r="X846" s="100" t="str">
        <f t="shared" si="272"/>
        <v/>
      </c>
      <c r="Y846" s="100" t="str">
        <f t="shared" si="273"/>
        <v/>
      </c>
      <c r="Z846" s="100" t="str">
        <f>IF(LEN(P846)&gt;0, DATA_ANALYSIS!E$20*P846+DATA_ANALYSIS!R$20, "")</f>
        <v/>
      </c>
      <c r="AA846" s="100" t="str">
        <f t="shared" si="274"/>
        <v/>
      </c>
      <c r="AB846" s="100" t="str">
        <f t="shared" si="275"/>
        <v/>
      </c>
      <c r="AC846" s="106" t="str">
        <f t="shared" si="276"/>
        <v/>
      </c>
    </row>
    <row r="847" spans="2:29" x14ac:dyDescent="0.2">
      <c r="B847" s="26"/>
      <c r="C847" s="101">
        <f t="shared" si="277"/>
        <v>0</v>
      </c>
      <c r="D847" s="105"/>
      <c r="E847" s="35"/>
      <c r="F847" s="32" t="str">
        <f t="shared" si="278"/>
        <v>N</v>
      </c>
      <c r="G847" s="32" t="str">
        <f t="shared" si="279"/>
        <v>N</v>
      </c>
      <c r="H847" s="32" t="str">
        <f t="shared" si="287"/>
        <v/>
      </c>
      <c r="I847" s="32" t="str">
        <f t="shared" si="267"/>
        <v/>
      </c>
      <c r="J847" s="32" t="str">
        <f t="shared" si="268"/>
        <v/>
      </c>
      <c r="K847" s="32" t="str">
        <f t="shared" si="280"/>
        <v/>
      </c>
      <c r="L847" s="32" t="str">
        <f t="shared" si="281"/>
        <v/>
      </c>
      <c r="M847" s="32" t="str">
        <f t="shared" si="269"/>
        <v/>
      </c>
      <c r="N847" s="32" t="str">
        <f t="shared" si="270"/>
        <v/>
      </c>
      <c r="O847" s="35" t="s">
        <v>51</v>
      </c>
      <c r="P847" s="32"/>
      <c r="Q847" s="32"/>
      <c r="R847" s="100" t="str">
        <f t="shared" si="282"/>
        <v/>
      </c>
      <c r="S847" s="100" t="str">
        <f t="shared" si="283"/>
        <v/>
      </c>
      <c r="T847" s="100" t="str">
        <f t="shared" si="284"/>
        <v/>
      </c>
      <c r="U847" s="100" t="str">
        <f t="shared" si="285"/>
        <v/>
      </c>
      <c r="V847" s="100" t="str">
        <f t="shared" si="271"/>
        <v/>
      </c>
      <c r="W847" s="100" t="str">
        <f t="shared" si="286"/>
        <v/>
      </c>
      <c r="X847" s="100" t="str">
        <f t="shared" si="272"/>
        <v/>
      </c>
      <c r="Y847" s="100" t="str">
        <f t="shared" si="273"/>
        <v/>
      </c>
      <c r="Z847" s="100" t="str">
        <f>IF(LEN(P847)&gt;0, DATA_ANALYSIS!E$20*P847+DATA_ANALYSIS!R$20, "")</f>
        <v/>
      </c>
      <c r="AA847" s="100" t="str">
        <f t="shared" si="274"/>
        <v/>
      </c>
      <c r="AB847" s="100" t="str">
        <f t="shared" si="275"/>
        <v/>
      </c>
      <c r="AC847" s="106" t="str">
        <f t="shared" si="276"/>
        <v/>
      </c>
    </row>
    <row r="848" spans="2:29" x14ac:dyDescent="0.2">
      <c r="B848" s="26"/>
      <c r="C848" s="101">
        <f t="shared" si="277"/>
        <v>0</v>
      </c>
      <c r="D848" s="105"/>
      <c r="E848" s="35"/>
      <c r="F848" s="32" t="str">
        <f t="shared" si="278"/>
        <v>N</v>
      </c>
      <c r="G848" s="32" t="str">
        <f t="shared" si="279"/>
        <v>N</v>
      </c>
      <c r="H848" s="32" t="str">
        <f t="shared" si="287"/>
        <v/>
      </c>
      <c r="I848" s="32" t="str">
        <f t="shared" si="267"/>
        <v/>
      </c>
      <c r="J848" s="32" t="str">
        <f t="shared" si="268"/>
        <v/>
      </c>
      <c r="K848" s="32" t="str">
        <f t="shared" si="280"/>
        <v/>
      </c>
      <c r="L848" s="32" t="str">
        <f t="shared" si="281"/>
        <v/>
      </c>
      <c r="M848" s="32" t="str">
        <f t="shared" si="269"/>
        <v/>
      </c>
      <c r="N848" s="32" t="str">
        <f t="shared" si="270"/>
        <v/>
      </c>
      <c r="O848" s="35" t="s">
        <v>51</v>
      </c>
      <c r="P848" s="32"/>
      <c r="Q848" s="32"/>
      <c r="R848" s="100" t="str">
        <f t="shared" si="282"/>
        <v/>
      </c>
      <c r="S848" s="100" t="str">
        <f t="shared" si="283"/>
        <v/>
      </c>
      <c r="T848" s="100" t="str">
        <f t="shared" si="284"/>
        <v/>
      </c>
      <c r="U848" s="100" t="str">
        <f t="shared" si="285"/>
        <v/>
      </c>
      <c r="V848" s="100" t="str">
        <f t="shared" si="271"/>
        <v/>
      </c>
      <c r="W848" s="100" t="str">
        <f t="shared" si="286"/>
        <v/>
      </c>
      <c r="X848" s="100" t="str">
        <f t="shared" si="272"/>
        <v/>
      </c>
      <c r="Y848" s="100" t="str">
        <f t="shared" si="273"/>
        <v/>
      </c>
      <c r="Z848" s="100" t="str">
        <f>IF(LEN(P848)&gt;0, DATA_ANALYSIS!E$20*P848+DATA_ANALYSIS!R$20, "")</f>
        <v/>
      </c>
      <c r="AA848" s="100" t="str">
        <f t="shared" si="274"/>
        <v/>
      </c>
      <c r="AB848" s="100" t="str">
        <f t="shared" si="275"/>
        <v/>
      </c>
      <c r="AC848" s="106" t="str">
        <f t="shared" si="276"/>
        <v/>
      </c>
    </row>
    <row r="849" spans="2:29" x14ac:dyDescent="0.2">
      <c r="B849" s="26"/>
      <c r="C849" s="101">
        <f t="shared" si="277"/>
        <v>0</v>
      </c>
      <c r="D849" s="105"/>
      <c r="E849" s="35"/>
      <c r="F849" s="32" t="str">
        <f t="shared" si="278"/>
        <v>N</v>
      </c>
      <c r="G849" s="32" t="str">
        <f t="shared" si="279"/>
        <v>N</v>
      </c>
      <c r="H849" s="32" t="str">
        <f t="shared" si="287"/>
        <v/>
      </c>
      <c r="I849" s="32" t="str">
        <f t="shared" si="267"/>
        <v/>
      </c>
      <c r="J849" s="32" t="str">
        <f t="shared" si="268"/>
        <v/>
      </c>
      <c r="K849" s="32" t="str">
        <f t="shared" si="280"/>
        <v/>
      </c>
      <c r="L849" s="32" t="str">
        <f t="shared" si="281"/>
        <v/>
      </c>
      <c r="M849" s="32" t="str">
        <f t="shared" si="269"/>
        <v/>
      </c>
      <c r="N849" s="32" t="str">
        <f t="shared" si="270"/>
        <v/>
      </c>
      <c r="O849" s="35" t="s">
        <v>51</v>
      </c>
      <c r="P849" s="32"/>
      <c r="Q849" s="32"/>
      <c r="R849" s="100" t="str">
        <f t="shared" si="282"/>
        <v/>
      </c>
      <c r="S849" s="100" t="str">
        <f t="shared" si="283"/>
        <v/>
      </c>
      <c r="T849" s="100" t="str">
        <f t="shared" si="284"/>
        <v/>
      </c>
      <c r="U849" s="100" t="str">
        <f t="shared" si="285"/>
        <v/>
      </c>
      <c r="V849" s="100" t="str">
        <f t="shared" si="271"/>
        <v/>
      </c>
      <c r="W849" s="100" t="str">
        <f t="shared" si="286"/>
        <v/>
      </c>
      <c r="X849" s="100" t="str">
        <f t="shared" si="272"/>
        <v/>
      </c>
      <c r="Y849" s="100" t="str">
        <f t="shared" si="273"/>
        <v/>
      </c>
      <c r="Z849" s="100" t="str">
        <f>IF(LEN(P849)&gt;0, DATA_ANALYSIS!E$20*P849+DATA_ANALYSIS!R$20, "")</f>
        <v/>
      </c>
      <c r="AA849" s="100" t="str">
        <f t="shared" si="274"/>
        <v/>
      </c>
      <c r="AB849" s="100" t="str">
        <f t="shared" si="275"/>
        <v/>
      </c>
      <c r="AC849" s="106" t="str">
        <f t="shared" si="276"/>
        <v/>
      </c>
    </row>
    <row r="850" spans="2:29" x14ac:dyDescent="0.2">
      <c r="B850" s="26"/>
      <c r="C850" s="101">
        <f t="shared" si="277"/>
        <v>0</v>
      </c>
      <c r="D850" s="105"/>
      <c r="E850" s="35"/>
      <c r="F850" s="32" t="str">
        <f t="shared" si="278"/>
        <v>N</v>
      </c>
      <c r="G850" s="32" t="str">
        <f t="shared" si="279"/>
        <v>N</v>
      </c>
      <c r="H850" s="32" t="str">
        <f t="shared" si="287"/>
        <v/>
      </c>
      <c r="I850" s="32" t="str">
        <f t="shared" si="267"/>
        <v/>
      </c>
      <c r="J850" s="32" t="str">
        <f t="shared" si="268"/>
        <v/>
      </c>
      <c r="K850" s="32" t="str">
        <f t="shared" si="280"/>
        <v/>
      </c>
      <c r="L850" s="32" t="str">
        <f t="shared" si="281"/>
        <v/>
      </c>
      <c r="M850" s="32" t="str">
        <f t="shared" si="269"/>
        <v/>
      </c>
      <c r="N850" s="32" t="str">
        <f t="shared" si="270"/>
        <v/>
      </c>
      <c r="O850" s="35" t="s">
        <v>51</v>
      </c>
      <c r="P850" s="32"/>
      <c r="Q850" s="32"/>
      <c r="R850" s="100" t="str">
        <f t="shared" si="282"/>
        <v/>
      </c>
      <c r="S850" s="100" t="str">
        <f t="shared" si="283"/>
        <v/>
      </c>
      <c r="T850" s="100" t="str">
        <f t="shared" si="284"/>
        <v/>
      </c>
      <c r="U850" s="100" t="str">
        <f t="shared" si="285"/>
        <v/>
      </c>
      <c r="V850" s="100" t="str">
        <f t="shared" si="271"/>
        <v/>
      </c>
      <c r="W850" s="100" t="str">
        <f t="shared" si="286"/>
        <v/>
      </c>
      <c r="X850" s="100" t="str">
        <f t="shared" si="272"/>
        <v/>
      </c>
      <c r="Y850" s="100" t="str">
        <f t="shared" si="273"/>
        <v/>
      </c>
      <c r="Z850" s="100" t="str">
        <f>IF(LEN(P850)&gt;0, DATA_ANALYSIS!E$20*P850+DATA_ANALYSIS!R$20, "")</f>
        <v/>
      </c>
      <c r="AA850" s="100" t="str">
        <f t="shared" si="274"/>
        <v/>
      </c>
      <c r="AB850" s="100" t="str">
        <f t="shared" si="275"/>
        <v/>
      </c>
      <c r="AC850" s="106" t="str">
        <f t="shared" si="276"/>
        <v/>
      </c>
    </row>
    <row r="851" spans="2:29" x14ac:dyDescent="0.2">
      <c r="B851" s="26"/>
      <c r="C851" s="101">
        <f t="shared" si="277"/>
        <v>0</v>
      </c>
      <c r="D851" s="105"/>
      <c r="E851" s="35"/>
      <c r="F851" s="32" t="str">
        <f t="shared" si="278"/>
        <v>N</v>
      </c>
      <c r="G851" s="32" t="str">
        <f t="shared" si="279"/>
        <v>N</v>
      </c>
      <c r="H851" s="32" t="str">
        <f t="shared" si="287"/>
        <v/>
      </c>
      <c r="I851" s="32" t="str">
        <f t="shared" si="267"/>
        <v/>
      </c>
      <c r="J851" s="32" t="str">
        <f t="shared" si="268"/>
        <v/>
      </c>
      <c r="K851" s="32" t="str">
        <f t="shared" si="280"/>
        <v/>
      </c>
      <c r="L851" s="32" t="str">
        <f t="shared" si="281"/>
        <v/>
      </c>
      <c r="M851" s="32" t="str">
        <f t="shared" si="269"/>
        <v/>
      </c>
      <c r="N851" s="32" t="str">
        <f t="shared" si="270"/>
        <v/>
      </c>
      <c r="O851" s="35" t="s">
        <v>51</v>
      </c>
      <c r="P851" s="32"/>
      <c r="Q851" s="32"/>
      <c r="R851" s="100" t="str">
        <f t="shared" si="282"/>
        <v/>
      </c>
      <c r="S851" s="100" t="str">
        <f t="shared" si="283"/>
        <v/>
      </c>
      <c r="T851" s="100" t="str">
        <f t="shared" si="284"/>
        <v/>
      </c>
      <c r="U851" s="100" t="str">
        <f t="shared" si="285"/>
        <v/>
      </c>
      <c r="V851" s="100" t="str">
        <f t="shared" si="271"/>
        <v/>
      </c>
      <c r="W851" s="100" t="str">
        <f t="shared" si="286"/>
        <v/>
      </c>
      <c r="X851" s="100" t="str">
        <f t="shared" si="272"/>
        <v/>
      </c>
      <c r="Y851" s="100" t="str">
        <f t="shared" si="273"/>
        <v/>
      </c>
      <c r="Z851" s="100" t="str">
        <f>IF(LEN(P851)&gt;0, DATA_ANALYSIS!E$20*P851+DATA_ANALYSIS!R$20, "")</f>
        <v/>
      </c>
      <c r="AA851" s="100" t="str">
        <f t="shared" si="274"/>
        <v/>
      </c>
      <c r="AB851" s="100" t="str">
        <f t="shared" si="275"/>
        <v/>
      </c>
      <c r="AC851" s="106" t="str">
        <f t="shared" si="276"/>
        <v/>
      </c>
    </row>
    <row r="852" spans="2:29" x14ac:dyDescent="0.2">
      <c r="B852" s="26"/>
      <c r="C852" s="101">
        <f t="shared" si="277"/>
        <v>0</v>
      </c>
      <c r="D852" s="105"/>
      <c r="E852" s="35"/>
      <c r="F852" s="32" t="str">
        <f t="shared" si="278"/>
        <v>N</v>
      </c>
      <c r="G852" s="32" t="str">
        <f t="shared" si="279"/>
        <v>N</v>
      </c>
      <c r="H852" s="32" t="str">
        <f t="shared" si="287"/>
        <v/>
      </c>
      <c r="I852" s="32" t="str">
        <f t="shared" si="267"/>
        <v/>
      </c>
      <c r="J852" s="32" t="str">
        <f t="shared" si="268"/>
        <v/>
      </c>
      <c r="K852" s="32" t="str">
        <f t="shared" si="280"/>
        <v/>
      </c>
      <c r="L852" s="32" t="str">
        <f t="shared" si="281"/>
        <v/>
      </c>
      <c r="M852" s="32" t="str">
        <f t="shared" si="269"/>
        <v/>
      </c>
      <c r="N852" s="32" t="str">
        <f t="shared" si="270"/>
        <v/>
      </c>
      <c r="O852" s="35" t="s">
        <v>51</v>
      </c>
      <c r="P852" s="32"/>
      <c r="Q852" s="32"/>
      <c r="R852" s="100" t="str">
        <f t="shared" si="282"/>
        <v/>
      </c>
      <c r="S852" s="100" t="str">
        <f t="shared" si="283"/>
        <v/>
      </c>
      <c r="T852" s="100" t="str">
        <f t="shared" si="284"/>
        <v/>
      </c>
      <c r="U852" s="100" t="str">
        <f t="shared" si="285"/>
        <v/>
      </c>
      <c r="V852" s="100" t="str">
        <f t="shared" si="271"/>
        <v/>
      </c>
      <c r="W852" s="100" t="str">
        <f t="shared" si="286"/>
        <v/>
      </c>
      <c r="X852" s="100" t="str">
        <f t="shared" si="272"/>
        <v/>
      </c>
      <c r="Y852" s="100" t="str">
        <f t="shared" si="273"/>
        <v/>
      </c>
      <c r="Z852" s="100" t="str">
        <f>IF(LEN(P852)&gt;0, DATA_ANALYSIS!E$20*P852+DATA_ANALYSIS!R$20, "")</f>
        <v/>
      </c>
      <c r="AA852" s="100" t="str">
        <f t="shared" si="274"/>
        <v/>
      </c>
      <c r="AB852" s="100" t="str">
        <f t="shared" si="275"/>
        <v/>
      </c>
      <c r="AC852" s="106" t="str">
        <f t="shared" si="276"/>
        <v/>
      </c>
    </row>
    <row r="853" spans="2:29" x14ac:dyDescent="0.2">
      <c r="B853" s="26"/>
      <c r="C853" s="101">
        <f t="shared" si="277"/>
        <v>0</v>
      </c>
      <c r="D853" s="105"/>
      <c r="E853" s="35"/>
      <c r="F853" s="32" t="str">
        <f t="shared" si="278"/>
        <v>N</v>
      </c>
      <c r="G853" s="32" t="str">
        <f t="shared" si="279"/>
        <v>N</v>
      </c>
      <c r="H853" s="32" t="str">
        <f t="shared" si="287"/>
        <v/>
      </c>
      <c r="I853" s="32" t="str">
        <f t="shared" si="267"/>
        <v/>
      </c>
      <c r="J853" s="32" t="str">
        <f t="shared" si="268"/>
        <v/>
      </c>
      <c r="K853" s="32" t="str">
        <f t="shared" si="280"/>
        <v/>
      </c>
      <c r="L853" s="32" t="str">
        <f t="shared" si="281"/>
        <v/>
      </c>
      <c r="M853" s="32" t="str">
        <f t="shared" si="269"/>
        <v/>
      </c>
      <c r="N853" s="32" t="str">
        <f t="shared" si="270"/>
        <v/>
      </c>
      <c r="O853" s="35" t="s">
        <v>51</v>
      </c>
      <c r="P853" s="32"/>
      <c r="Q853" s="32"/>
      <c r="R853" s="100" t="str">
        <f t="shared" si="282"/>
        <v/>
      </c>
      <c r="S853" s="100" t="str">
        <f t="shared" si="283"/>
        <v/>
      </c>
      <c r="T853" s="100" t="str">
        <f t="shared" si="284"/>
        <v/>
      </c>
      <c r="U853" s="100" t="str">
        <f t="shared" si="285"/>
        <v/>
      </c>
      <c r="V853" s="100" t="str">
        <f t="shared" si="271"/>
        <v/>
      </c>
      <c r="W853" s="100" t="str">
        <f t="shared" si="286"/>
        <v/>
      </c>
      <c r="X853" s="100" t="str">
        <f t="shared" si="272"/>
        <v/>
      </c>
      <c r="Y853" s="100" t="str">
        <f t="shared" si="273"/>
        <v/>
      </c>
      <c r="Z853" s="100" t="str">
        <f>IF(LEN(P853)&gt;0, DATA_ANALYSIS!E$20*P853+DATA_ANALYSIS!R$20, "")</f>
        <v/>
      </c>
      <c r="AA853" s="100" t="str">
        <f t="shared" si="274"/>
        <v/>
      </c>
      <c r="AB853" s="100" t="str">
        <f t="shared" si="275"/>
        <v/>
      </c>
      <c r="AC853" s="106" t="str">
        <f t="shared" si="276"/>
        <v/>
      </c>
    </row>
    <row r="854" spans="2:29" x14ac:dyDescent="0.2">
      <c r="B854" s="26"/>
      <c r="C854" s="101">
        <f t="shared" si="277"/>
        <v>0</v>
      </c>
      <c r="D854" s="105"/>
      <c r="E854" s="35"/>
      <c r="F854" s="32" t="str">
        <f t="shared" si="278"/>
        <v>N</v>
      </c>
      <c r="G854" s="32" t="str">
        <f t="shared" si="279"/>
        <v>N</v>
      </c>
      <c r="H854" s="32" t="str">
        <f t="shared" si="287"/>
        <v/>
      </c>
      <c r="I854" s="32" t="str">
        <f t="shared" si="267"/>
        <v/>
      </c>
      <c r="J854" s="32" t="str">
        <f t="shared" si="268"/>
        <v/>
      </c>
      <c r="K854" s="32" t="str">
        <f t="shared" si="280"/>
        <v/>
      </c>
      <c r="L854" s="32" t="str">
        <f t="shared" si="281"/>
        <v/>
      </c>
      <c r="M854" s="32" t="str">
        <f t="shared" si="269"/>
        <v/>
      </c>
      <c r="N854" s="32" t="str">
        <f t="shared" si="270"/>
        <v/>
      </c>
      <c r="O854" s="35" t="s">
        <v>51</v>
      </c>
      <c r="P854" s="32"/>
      <c r="Q854" s="32"/>
      <c r="R854" s="100" t="str">
        <f t="shared" si="282"/>
        <v/>
      </c>
      <c r="S854" s="100" t="str">
        <f t="shared" si="283"/>
        <v/>
      </c>
      <c r="T854" s="100" t="str">
        <f t="shared" si="284"/>
        <v/>
      </c>
      <c r="U854" s="100" t="str">
        <f t="shared" si="285"/>
        <v/>
      </c>
      <c r="V854" s="100" t="str">
        <f t="shared" si="271"/>
        <v/>
      </c>
      <c r="W854" s="100" t="str">
        <f t="shared" si="286"/>
        <v/>
      </c>
      <c r="X854" s="100" t="str">
        <f t="shared" si="272"/>
        <v/>
      </c>
      <c r="Y854" s="100" t="str">
        <f t="shared" si="273"/>
        <v/>
      </c>
      <c r="Z854" s="100" t="str">
        <f>IF(LEN(P854)&gt;0, DATA_ANALYSIS!E$20*P854+DATA_ANALYSIS!R$20, "")</f>
        <v/>
      </c>
      <c r="AA854" s="100" t="str">
        <f t="shared" si="274"/>
        <v/>
      </c>
      <c r="AB854" s="100" t="str">
        <f t="shared" si="275"/>
        <v/>
      </c>
      <c r="AC854" s="106" t="str">
        <f t="shared" si="276"/>
        <v/>
      </c>
    </row>
    <row r="855" spans="2:29" x14ac:dyDescent="0.2">
      <c r="B855" s="26"/>
      <c r="C855" s="101">
        <f t="shared" si="277"/>
        <v>0</v>
      </c>
      <c r="D855" s="105"/>
      <c r="E855" s="35"/>
      <c r="F855" s="32" t="str">
        <f t="shared" si="278"/>
        <v>N</v>
      </c>
      <c r="G855" s="32" t="str">
        <f t="shared" si="279"/>
        <v>N</v>
      </c>
      <c r="H855" s="32" t="str">
        <f t="shared" si="287"/>
        <v/>
      </c>
      <c r="I855" s="32" t="str">
        <f t="shared" si="267"/>
        <v/>
      </c>
      <c r="J855" s="32" t="str">
        <f t="shared" si="268"/>
        <v/>
      </c>
      <c r="K855" s="32" t="str">
        <f t="shared" si="280"/>
        <v/>
      </c>
      <c r="L855" s="32" t="str">
        <f t="shared" si="281"/>
        <v/>
      </c>
      <c r="M855" s="32" t="str">
        <f t="shared" si="269"/>
        <v/>
      </c>
      <c r="N855" s="32" t="str">
        <f t="shared" si="270"/>
        <v/>
      </c>
      <c r="O855" s="35" t="s">
        <v>51</v>
      </c>
      <c r="P855" s="32"/>
      <c r="Q855" s="32"/>
      <c r="R855" s="100" t="str">
        <f t="shared" si="282"/>
        <v/>
      </c>
      <c r="S855" s="100" t="str">
        <f t="shared" si="283"/>
        <v/>
      </c>
      <c r="T855" s="100" t="str">
        <f t="shared" si="284"/>
        <v/>
      </c>
      <c r="U855" s="100" t="str">
        <f t="shared" si="285"/>
        <v/>
      </c>
      <c r="V855" s="100" t="str">
        <f t="shared" si="271"/>
        <v/>
      </c>
      <c r="W855" s="100" t="str">
        <f t="shared" si="286"/>
        <v/>
      </c>
      <c r="X855" s="100" t="str">
        <f t="shared" si="272"/>
        <v/>
      </c>
      <c r="Y855" s="100" t="str">
        <f t="shared" si="273"/>
        <v/>
      </c>
      <c r="Z855" s="100" t="str">
        <f>IF(LEN(P855)&gt;0, DATA_ANALYSIS!E$20*P855+DATA_ANALYSIS!R$20, "")</f>
        <v/>
      </c>
      <c r="AA855" s="100" t="str">
        <f t="shared" si="274"/>
        <v/>
      </c>
      <c r="AB855" s="100" t="str">
        <f t="shared" si="275"/>
        <v/>
      </c>
      <c r="AC855" s="106" t="str">
        <f t="shared" si="276"/>
        <v/>
      </c>
    </row>
    <row r="856" spans="2:29" x14ac:dyDescent="0.2">
      <c r="B856" s="26"/>
      <c r="C856" s="101">
        <f t="shared" si="277"/>
        <v>0</v>
      </c>
      <c r="D856" s="105"/>
      <c r="E856" s="35"/>
      <c r="F856" s="32" t="str">
        <f t="shared" si="278"/>
        <v>N</v>
      </c>
      <c r="G856" s="32" t="str">
        <f t="shared" si="279"/>
        <v>N</v>
      </c>
      <c r="H856" s="32" t="str">
        <f t="shared" si="287"/>
        <v/>
      </c>
      <c r="I856" s="32" t="str">
        <f t="shared" si="267"/>
        <v/>
      </c>
      <c r="J856" s="32" t="str">
        <f t="shared" si="268"/>
        <v/>
      </c>
      <c r="K856" s="32" t="str">
        <f t="shared" si="280"/>
        <v/>
      </c>
      <c r="L856" s="32" t="str">
        <f t="shared" si="281"/>
        <v/>
      </c>
      <c r="M856" s="32" t="str">
        <f t="shared" si="269"/>
        <v/>
      </c>
      <c r="N856" s="32" t="str">
        <f t="shared" si="270"/>
        <v/>
      </c>
      <c r="O856" s="35" t="s">
        <v>51</v>
      </c>
      <c r="P856" s="32"/>
      <c r="Q856" s="32"/>
      <c r="R856" s="100" t="str">
        <f t="shared" si="282"/>
        <v/>
      </c>
      <c r="S856" s="100" t="str">
        <f t="shared" si="283"/>
        <v/>
      </c>
      <c r="T856" s="100" t="str">
        <f t="shared" si="284"/>
        <v/>
      </c>
      <c r="U856" s="100" t="str">
        <f t="shared" si="285"/>
        <v/>
      </c>
      <c r="V856" s="100" t="str">
        <f t="shared" si="271"/>
        <v/>
      </c>
      <c r="W856" s="100" t="str">
        <f t="shared" si="286"/>
        <v/>
      </c>
      <c r="X856" s="100" t="str">
        <f t="shared" si="272"/>
        <v/>
      </c>
      <c r="Y856" s="100" t="str">
        <f t="shared" si="273"/>
        <v/>
      </c>
      <c r="Z856" s="100" t="str">
        <f>IF(LEN(P856)&gt;0, DATA_ANALYSIS!E$20*P856+DATA_ANALYSIS!R$20, "")</f>
        <v/>
      </c>
      <c r="AA856" s="100" t="str">
        <f t="shared" si="274"/>
        <v/>
      </c>
      <c r="AB856" s="100" t="str">
        <f t="shared" si="275"/>
        <v/>
      </c>
      <c r="AC856" s="106" t="str">
        <f t="shared" si="276"/>
        <v/>
      </c>
    </row>
    <row r="857" spans="2:29" x14ac:dyDescent="0.2">
      <c r="B857" s="26"/>
      <c r="C857" s="101">
        <f t="shared" si="277"/>
        <v>0</v>
      </c>
      <c r="D857" s="105"/>
      <c r="E857" s="35"/>
      <c r="F857" s="32" t="str">
        <f t="shared" si="278"/>
        <v>N</v>
      </c>
      <c r="G857" s="32" t="str">
        <f t="shared" si="279"/>
        <v>N</v>
      </c>
      <c r="H857" s="32" t="str">
        <f t="shared" si="287"/>
        <v/>
      </c>
      <c r="I857" s="32" t="str">
        <f t="shared" si="267"/>
        <v/>
      </c>
      <c r="J857" s="32" t="str">
        <f t="shared" si="268"/>
        <v/>
      </c>
      <c r="K857" s="32" t="str">
        <f t="shared" si="280"/>
        <v/>
      </c>
      <c r="L857" s="32" t="str">
        <f t="shared" si="281"/>
        <v/>
      </c>
      <c r="M857" s="32" t="str">
        <f t="shared" si="269"/>
        <v/>
      </c>
      <c r="N857" s="32" t="str">
        <f t="shared" si="270"/>
        <v/>
      </c>
      <c r="O857" s="35" t="s">
        <v>51</v>
      </c>
      <c r="P857" s="32"/>
      <c r="Q857" s="32"/>
      <c r="R857" s="100" t="str">
        <f t="shared" si="282"/>
        <v/>
      </c>
      <c r="S857" s="100" t="str">
        <f t="shared" si="283"/>
        <v/>
      </c>
      <c r="T857" s="100" t="str">
        <f t="shared" si="284"/>
        <v/>
      </c>
      <c r="U857" s="100" t="str">
        <f t="shared" si="285"/>
        <v/>
      </c>
      <c r="V857" s="100" t="str">
        <f t="shared" si="271"/>
        <v/>
      </c>
      <c r="W857" s="100" t="str">
        <f t="shared" si="286"/>
        <v/>
      </c>
      <c r="X857" s="100" t="str">
        <f t="shared" si="272"/>
        <v/>
      </c>
      <c r="Y857" s="100" t="str">
        <f t="shared" si="273"/>
        <v/>
      </c>
      <c r="Z857" s="100" t="str">
        <f>IF(LEN(P857)&gt;0, DATA_ANALYSIS!E$20*P857+DATA_ANALYSIS!R$20, "")</f>
        <v/>
      </c>
      <c r="AA857" s="100" t="str">
        <f t="shared" si="274"/>
        <v/>
      </c>
      <c r="AB857" s="100" t="str">
        <f t="shared" si="275"/>
        <v/>
      </c>
      <c r="AC857" s="106" t="str">
        <f t="shared" si="276"/>
        <v/>
      </c>
    </row>
    <row r="858" spans="2:29" x14ac:dyDescent="0.2">
      <c r="B858" s="26"/>
      <c r="C858" s="101">
        <f t="shared" si="277"/>
        <v>0</v>
      </c>
      <c r="D858" s="105"/>
      <c r="E858" s="35"/>
      <c r="F858" s="32" t="str">
        <f t="shared" si="278"/>
        <v>N</v>
      </c>
      <c r="G858" s="32" t="str">
        <f t="shared" si="279"/>
        <v>N</v>
      </c>
      <c r="H858" s="32" t="str">
        <f t="shared" si="287"/>
        <v/>
      </c>
      <c r="I858" s="32" t="str">
        <f t="shared" si="267"/>
        <v/>
      </c>
      <c r="J858" s="32" t="str">
        <f t="shared" si="268"/>
        <v/>
      </c>
      <c r="K858" s="32" t="str">
        <f t="shared" si="280"/>
        <v/>
      </c>
      <c r="L858" s="32" t="str">
        <f t="shared" si="281"/>
        <v/>
      </c>
      <c r="M858" s="32" t="str">
        <f t="shared" si="269"/>
        <v/>
      </c>
      <c r="N858" s="32" t="str">
        <f t="shared" si="270"/>
        <v/>
      </c>
      <c r="O858" s="35" t="s">
        <v>51</v>
      </c>
      <c r="P858" s="32"/>
      <c r="Q858" s="32"/>
      <c r="R858" s="100" t="str">
        <f t="shared" si="282"/>
        <v/>
      </c>
      <c r="S858" s="100" t="str">
        <f t="shared" si="283"/>
        <v/>
      </c>
      <c r="T858" s="100" t="str">
        <f t="shared" si="284"/>
        <v/>
      </c>
      <c r="U858" s="100" t="str">
        <f t="shared" si="285"/>
        <v/>
      </c>
      <c r="V858" s="100" t="str">
        <f t="shared" si="271"/>
        <v/>
      </c>
      <c r="W858" s="100" t="str">
        <f t="shared" si="286"/>
        <v/>
      </c>
      <c r="X858" s="100" t="str">
        <f t="shared" si="272"/>
        <v/>
      </c>
      <c r="Y858" s="100" t="str">
        <f t="shared" si="273"/>
        <v/>
      </c>
      <c r="Z858" s="100" t="str">
        <f>IF(LEN(P858)&gt;0, DATA_ANALYSIS!E$20*P858+DATA_ANALYSIS!R$20, "")</f>
        <v/>
      </c>
      <c r="AA858" s="100" t="str">
        <f t="shared" si="274"/>
        <v/>
      </c>
      <c r="AB858" s="100" t="str">
        <f t="shared" si="275"/>
        <v/>
      </c>
      <c r="AC858" s="106" t="str">
        <f t="shared" si="276"/>
        <v/>
      </c>
    </row>
    <row r="859" spans="2:29" x14ac:dyDescent="0.2">
      <c r="B859" s="26"/>
      <c r="C859" s="101">
        <f t="shared" si="277"/>
        <v>0</v>
      </c>
      <c r="D859" s="105"/>
      <c r="E859" s="35"/>
      <c r="F859" s="32" t="str">
        <f t="shared" si="278"/>
        <v>N</v>
      </c>
      <c r="G859" s="32" t="str">
        <f t="shared" si="279"/>
        <v>N</v>
      </c>
      <c r="H859" s="32" t="str">
        <f t="shared" si="287"/>
        <v/>
      </c>
      <c r="I859" s="32" t="str">
        <f t="shared" ref="I859:I922" si="288">IF(F859="Y", D859+H859, "")</f>
        <v/>
      </c>
      <c r="J859" s="32" t="str">
        <f t="shared" ref="J859:J922" si="289">IF(G859="Y", E859+H859, "")</f>
        <v/>
      </c>
      <c r="K859" s="32" t="str">
        <f t="shared" si="280"/>
        <v/>
      </c>
      <c r="L859" s="32" t="str">
        <f t="shared" si="281"/>
        <v/>
      </c>
      <c r="M859" s="32" t="str">
        <f t="shared" ref="M859:M922" si="290">IF(F859="Y", IF(OR(P859&lt;J$20, P859&gt;K$20),1,0), "")</f>
        <v/>
      </c>
      <c r="N859" s="32" t="str">
        <f t="shared" ref="N859:N922" si="291">IF(G859="Y", IF(OR(Q859&lt;L$20, Q859&gt;M$20), 1, 0 ), "")</f>
        <v/>
      </c>
      <c r="O859" s="35" t="s">
        <v>51</v>
      </c>
      <c r="P859" s="32"/>
      <c r="Q859" s="32"/>
      <c r="R859" s="100" t="str">
        <f t="shared" si="282"/>
        <v/>
      </c>
      <c r="S859" s="100" t="str">
        <f t="shared" si="283"/>
        <v/>
      </c>
      <c r="T859" s="100" t="str">
        <f t="shared" si="284"/>
        <v/>
      </c>
      <c r="U859" s="100" t="str">
        <f t="shared" si="285"/>
        <v/>
      </c>
      <c r="V859" s="100" t="str">
        <f t="shared" ref="V859:V922" si="292">IFERROR(IF(F859="Y", (P859-P$25), ""), "")</f>
        <v/>
      </c>
      <c r="W859" s="100" t="str">
        <f t="shared" si="286"/>
        <v/>
      </c>
      <c r="X859" s="100" t="str">
        <f t="shared" ref="X859:X922" si="293">IFERROR(R859*S859,"")</f>
        <v/>
      </c>
      <c r="Y859" s="100" t="str">
        <f t="shared" ref="Y859:Y922" si="294">IFERROR(R859*R859, "")</f>
        <v/>
      </c>
      <c r="Z859" s="100" t="str">
        <f>IF(LEN(P859)&gt;0, DATA_ANALYSIS!E$20*P859+DATA_ANALYSIS!R$20, "")</f>
        <v/>
      </c>
      <c r="AA859" s="100" t="str">
        <f t="shared" ref="AA859:AA922" si="295">IFERROR(Z859-Q859, "")</f>
        <v/>
      </c>
      <c r="AB859" s="100" t="str">
        <f t="shared" ref="AB859:AB922" si="296">IFERROR(AA859*AA859, "")</f>
        <v/>
      </c>
      <c r="AC859" s="106" t="str">
        <f t="shared" ref="AC859:AC922" si="297">IFERROR(S859*S859,"")</f>
        <v/>
      </c>
    </row>
    <row r="860" spans="2:29" x14ac:dyDescent="0.2">
      <c r="B860" s="26"/>
      <c r="C860" s="101">
        <f t="shared" ref="C860:C923" si="298">IF(F860="Y",1,0)</f>
        <v>0</v>
      </c>
      <c r="D860" s="105"/>
      <c r="E860" s="35"/>
      <c r="F860" s="32" t="str">
        <f t="shared" ref="F860:F923" si="299">IF(LEN(D860)&gt;0, "Y", "N")</f>
        <v>N</v>
      </c>
      <c r="G860" s="32" t="str">
        <f t="shared" ref="G860:G923" si="300">IF(LEN(E860)&gt;0, "Y", "N")</f>
        <v>N</v>
      </c>
      <c r="H860" s="32" t="str">
        <f t="shared" si="287"/>
        <v/>
      </c>
      <c r="I860" s="32" t="str">
        <f t="shared" si="288"/>
        <v/>
      </c>
      <c r="J860" s="32" t="str">
        <f t="shared" si="289"/>
        <v/>
      </c>
      <c r="K860" s="32" t="str">
        <f t="shared" ref="K860:K923" si="301">IFERROR(RANK(I860, I$27:I$1034, 1), "")</f>
        <v/>
      </c>
      <c r="L860" s="32" t="str">
        <f t="shared" ref="L860:L923" si="302">IFERROR(RANK(J860, J$27:J$1034, 1), "")</f>
        <v/>
      </c>
      <c r="M860" s="32" t="str">
        <f t="shared" si="290"/>
        <v/>
      </c>
      <c r="N860" s="32" t="str">
        <f t="shared" si="291"/>
        <v/>
      </c>
      <c r="O860" s="35" t="s">
        <v>51</v>
      </c>
      <c r="P860" s="32"/>
      <c r="Q860" s="32"/>
      <c r="R860" s="100" t="str">
        <f t="shared" ref="R860:R923" si="303">IF(F860="Y", P860-P$23, "")</f>
        <v/>
      </c>
      <c r="S860" s="100" t="str">
        <f t="shared" ref="S860:S923" si="304">IF(G860="y", Q860-Q$23, "")</f>
        <v/>
      </c>
      <c r="T860" s="100" t="str">
        <f t="shared" ref="T860:T923" si="305">IFERROR(ABS(R860), "")</f>
        <v/>
      </c>
      <c r="U860" s="100" t="str">
        <f t="shared" ref="U860:U923" si="306">IFERROR(ABS(S860), "")</f>
        <v/>
      </c>
      <c r="V860" s="100" t="str">
        <f t="shared" si="292"/>
        <v/>
      </c>
      <c r="W860" s="100" t="str">
        <f t="shared" ref="W860:W923" si="307">IFERROR(IF(G860="Y", Q860-Q$25, ""), "")</f>
        <v/>
      </c>
      <c r="X860" s="100" t="str">
        <f t="shared" si="293"/>
        <v/>
      </c>
      <c r="Y860" s="100" t="str">
        <f t="shared" si="294"/>
        <v/>
      </c>
      <c r="Z860" s="100" t="str">
        <f>IF(LEN(P860)&gt;0, DATA_ANALYSIS!E$20*P860+DATA_ANALYSIS!R$20, "")</f>
        <v/>
      </c>
      <c r="AA860" s="100" t="str">
        <f t="shared" si="295"/>
        <v/>
      </c>
      <c r="AB860" s="100" t="str">
        <f t="shared" si="296"/>
        <v/>
      </c>
      <c r="AC860" s="106" t="str">
        <f t="shared" si="297"/>
        <v/>
      </c>
    </row>
    <row r="861" spans="2:29" x14ac:dyDescent="0.2">
      <c r="B861" s="26"/>
      <c r="C861" s="101">
        <f t="shared" si="298"/>
        <v>0</v>
      </c>
      <c r="D861" s="105"/>
      <c r="E861" s="35"/>
      <c r="F861" s="32" t="str">
        <f t="shared" si="299"/>
        <v>N</v>
      </c>
      <c r="G861" s="32" t="str">
        <f t="shared" si="300"/>
        <v>N</v>
      </c>
      <c r="H861" s="32" t="str">
        <f t="shared" ref="H861:H924" si="308">IF(G861="Y", 0.0000000001+H860, "")</f>
        <v/>
      </c>
      <c r="I861" s="32" t="str">
        <f t="shared" si="288"/>
        <v/>
      </c>
      <c r="J861" s="32" t="str">
        <f t="shared" si="289"/>
        <v/>
      </c>
      <c r="K861" s="32" t="str">
        <f t="shared" si="301"/>
        <v/>
      </c>
      <c r="L861" s="32" t="str">
        <f t="shared" si="302"/>
        <v/>
      </c>
      <c r="M861" s="32" t="str">
        <f t="shared" si="290"/>
        <v/>
      </c>
      <c r="N861" s="32" t="str">
        <f t="shared" si="291"/>
        <v/>
      </c>
      <c r="O861" s="35" t="s">
        <v>51</v>
      </c>
      <c r="P861" s="32"/>
      <c r="Q861" s="32"/>
      <c r="R861" s="100" t="str">
        <f t="shared" si="303"/>
        <v/>
      </c>
      <c r="S861" s="100" t="str">
        <f t="shared" si="304"/>
        <v/>
      </c>
      <c r="T861" s="100" t="str">
        <f t="shared" si="305"/>
        <v/>
      </c>
      <c r="U861" s="100" t="str">
        <f t="shared" si="306"/>
        <v/>
      </c>
      <c r="V861" s="100" t="str">
        <f t="shared" si="292"/>
        <v/>
      </c>
      <c r="W861" s="100" t="str">
        <f t="shared" si="307"/>
        <v/>
      </c>
      <c r="X861" s="100" t="str">
        <f t="shared" si="293"/>
        <v/>
      </c>
      <c r="Y861" s="100" t="str">
        <f t="shared" si="294"/>
        <v/>
      </c>
      <c r="Z861" s="100" t="str">
        <f>IF(LEN(P861)&gt;0, DATA_ANALYSIS!E$20*P861+DATA_ANALYSIS!R$20, "")</f>
        <v/>
      </c>
      <c r="AA861" s="100" t="str">
        <f t="shared" si="295"/>
        <v/>
      </c>
      <c r="AB861" s="100" t="str">
        <f t="shared" si="296"/>
        <v/>
      </c>
      <c r="AC861" s="106" t="str">
        <f t="shared" si="297"/>
        <v/>
      </c>
    </row>
    <row r="862" spans="2:29" x14ac:dyDescent="0.2">
      <c r="B862" s="26"/>
      <c r="C862" s="101">
        <f t="shared" si="298"/>
        <v>0</v>
      </c>
      <c r="D862" s="105"/>
      <c r="E862" s="35"/>
      <c r="F862" s="32" t="str">
        <f t="shared" si="299"/>
        <v>N</v>
      </c>
      <c r="G862" s="32" t="str">
        <f t="shared" si="300"/>
        <v>N</v>
      </c>
      <c r="H862" s="32" t="str">
        <f t="shared" si="308"/>
        <v/>
      </c>
      <c r="I862" s="32" t="str">
        <f t="shared" si="288"/>
        <v/>
      </c>
      <c r="J862" s="32" t="str">
        <f t="shared" si="289"/>
        <v/>
      </c>
      <c r="K862" s="32" t="str">
        <f t="shared" si="301"/>
        <v/>
      </c>
      <c r="L862" s="32" t="str">
        <f t="shared" si="302"/>
        <v/>
      </c>
      <c r="M862" s="32" t="str">
        <f t="shared" si="290"/>
        <v/>
      </c>
      <c r="N862" s="32" t="str">
        <f t="shared" si="291"/>
        <v/>
      </c>
      <c r="O862" s="35" t="s">
        <v>51</v>
      </c>
      <c r="P862" s="32"/>
      <c r="Q862" s="32"/>
      <c r="R862" s="100" t="str">
        <f t="shared" si="303"/>
        <v/>
      </c>
      <c r="S862" s="100" t="str">
        <f t="shared" si="304"/>
        <v/>
      </c>
      <c r="T862" s="100" t="str">
        <f t="shared" si="305"/>
        <v/>
      </c>
      <c r="U862" s="100" t="str">
        <f t="shared" si="306"/>
        <v/>
      </c>
      <c r="V862" s="100" t="str">
        <f t="shared" si="292"/>
        <v/>
      </c>
      <c r="W862" s="100" t="str">
        <f t="shared" si="307"/>
        <v/>
      </c>
      <c r="X862" s="100" t="str">
        <f t="shared" si="293"/>
        <v/>
      </c>
      <c r="Y862" s="100" t="str">
        <f t="shared" si="294"/>
        <v/>
      </c>
      <c r="Z862" s="100" t="str">
        <f>IF(LEN(P862)&gt;0, DATA_ANALYSIS!E$20*P862+DATA_ANALYSIS!R$20, "")</f>
        <v/>
      </c>
      <c r="AA862" s="100" t="str">
        <f t="shared" si="295"/>
        <v/>
      </c>
      <c r="AB862" s="100" t="str">
        <f t="shared" si="296"/>
        <v/>
      </c>
      <c r="AC862" s="106" t="str">
        <f t="shared" si="297"/>
        <v/>
      </c>
    </row>
    <row r="863" spans="2:29" x14ac:dyDescent="0.2">
      <c r="B863" s="26"/>
      <c r="C863" s="101">
        <f t="shared" si="298"/>
        <v>0</v>
      </c>
      <c r="D863" s="105"/>
      <c r="E863" s="35"/>
      <c r="F863" s="32" t="str">
        <f t="shared" si="299"/>
        <v>N</v>
      </c>
      <c r="G863" s="32" t="str">
        <f t="shared" si="300"/>
        <v>N</v>
      </c>
      <c r="H863" s="32" t="str">
        <f t="shared" si="308"/>
        <v/>
      </c>
      <c r="I863" s="32" t="str">
        <f t="shared" si="288"/>
        <v/>
      </c>
      <c r="J863" s="32" t="str">
        <f t="shared" si="289"/>
        <v/>
      </c>
      <c r="K863" s="32" t="str">
        <f t="shared" si="301"/>
        <v/>
      </c>
      <c r="L863" s="32" t="str">
        <f t="shared" si="302"/>
        <v/>
      </c>
      <c r="M863" s="32" t="str">
        <f t="shared" si="290"/>
        <v/>
      </c>
      <c r="N863" s="32" t="str">
        <f t="shared" si="291"/>
        <v/>
      </c>
      <c r="O863" s="35" t="s">
        <v>51</v>
      </c>
      <c r="P863" s="32"/>
      <c r="Q863" s="32"/>
      <c r="R863" s="100" t="str">
        <f t="shared" si="303"/>
        <v/>
      </c>
      <c r="S863" s="100" t="str">
        <f t="shared" si="304"/>
        <v/>
      </c>
      <c r="T863" s="100" t="str">
        <f t="shared" si="305"/>
        <v/>
      </c>
      <c r="U863" s="100" t="str">
        <f t="shared" si="306"/>
        <v/>
      </c>
      <c r="V863" s="100" t="str">
        <f t="shared" si="292"/>
        <v/>
      </c>
      <c r="W863" s="100" t="str">
        <f t="shared" si="307"/>
        <v/>
      </c>
      <c r="X863" s="100" t="str">
        <f t="shared" si="293"/>
        <v/>
      </c>
      <c r="Y863" s="100" t="str">
        <f t="shared" si="294"/>
        <v/>
      </c>
      <c r="Z863" s="100" t="str">
        <f>IF(LEN(P863)&gt;0, DATA_ANALYSIS!E$20*P863+DATA_ANALYSIS!R$20, "")</f>
        <v/>
      </c>
      <c r="AA863" s="100" t="str">
        <f t="shared" si="295"/>
        <v/>
      </c>
      <c r="AB863" s="100" t="str">
        <f t="shared" si="296"/>
        <v/>
      </c>
      <c r="AC863" s="106" t="str">
        <f t="shared" si="297"/>
        <v/>
      </c>
    </row>
    <row r="864" spans="2:29" x14ac:dyDescent="0.2">
      <c r="B864" s="26"/>
      <c r="C864" s="101">
        <f t="shared" si="298"/>
        <v>0</v>
      </c>
      <c r="D864" s="105"/>
      <c r="E864" s="35"/>
      <c r="F864" s="32" t="str">
        <f t="shared" si="299"/>
        <v>N</v>
      </c>
      <c r="G864" s="32" t="str">
        <f t="shared" si="300"/>
        <v>N</v>
      </c>
      <c r="H864" s="32" t="str">
        <f t="shared" si="308"/>
        <v/>
      </c>
      <c r="I864" s="32" t="str">
        <f t="shared" si="288"/>
        <v/>
      </c>
      <c r="J864" s="32" t="str">
        <f t="shared" si="289"/>
        <v/>
      </c>
      <c r="K864" s="32" t="str">
        <f t="shared" si="301"/>
        <v/>
      </c>
      <c r="L864" s="32" t="str">
        <f t="shared" si="302"/>
        <v/>
      </c>
      <c r="M864" s="32" t="str">
        <f t="shared" si="290"/>
        <v/>
      </c>
      <c r="N864" s="32" t="str">
        <f t="shared" si="291"/>
        <v/>
      </c>
      <c r="O864" s="35" t="s">
        <v>51</v>
      </c>
      <c r="P864" s="32"/>
      <c r="Q864" s="32"/>
      <c r="R864" s="100" t="str">
        <f t="shared" si="303"/>
        <v/>
      </c>
      <c r="S864" s="100" t="str">
        <f t="shared" si="304"/>
        <v/>
      </c>
      <c r="T864" s="100" t="str">
        <f t="shared" si="305"/>
        <v/>
      </c>
      <c r="U864" s="100" t="str">
        <f t="shared" si="306"/>
        <v/>
      </c>
      <c r="V864" s="100" t="str">
        <f t="shared" si="292"/>
        <v/>
      </c>
      <c r="W864" s="100" t="str">
        <f t="shared" si="307"/>
        <v/>
      </c>
      <c r="X864" s="100" t="str">
        <f t="shared" si="293"/>
        <v/>
      </c>
      <c r="Y864" s="100" t="str">
        <f t="shared" si="294"/>
        <v/>
      </c>
      <c r="Z864" s="100" t="str">
        <f>IF(LEN(P864)&gt;0, DATA_ANALYSIS!E$20*P864+DATA_ANALYSIS!R$20, "")</f>
        <v/>
      </c>
      <c r="AA864" s="100" t="str">
        <f t="shared" si="295"/>
        <v/>
      </c>
      <c r="AB864" s="100" t="str">
        <f t="shared" si="296"/>
        <v/>
      </c>
      <c r="AC864" s="106" t="str">
        <f t="shared" si="297"/>
        <v/>
      </c>
    </row>
    <row r="865" spans="2:29" x14ac:dyDescent="0.2">
      <c r="B865" s="26"/>
      <c r="C865" s="101">
        <f t="shared" si="298"/>
        <v>0</v>
      </c>
      <c r="D865" s="105"/>
      <c r="E865" s="35"/>
      <c r="F865" s="32" t="str">
        <f t="shared" si="299"/>
        <v>N</v>
      </c>
      <c r="G865" s="32" t="str">
        <f t="shared" si="300"/>
        <v>N</v>
      </c>
      <c r="H865" s="32" t="str">
        <f t="shared" si="308"/>
        <v/>
      </c>
      <c r="I865" s="32" t="str">
        <f t="shared" si="288"/>
        <v/>
      </c>
      <c r="J865" s="32" t="str">
        <f t="shared" si="289"/>
        <v/>
      </c>
      <c r="K865" s="32" t="str">
        <f t="shared" si="301"/>
        <v/>
      </c>
      <c r="L865" s="32" t="str">
        <f t="shared" si="302"/>
        <v/>
      </c>
      <c r="M865" s="32" t="str">
        <f t="shared" si="290"/>
        <v/>
      </c>
      <c r="N865" s="32" t="str">
        <f t="shared" si="291"/>
        <v/>
      </c>
      <c r="O865" s="35" t="s">
        <v>51</v>
      </c>
      <c r="P865" s="32"/>
      <c r="Q865" s="32"/>
      <c r="R865" s="100" t="str">
        <f t="shared" si="303"/>
        <v/>
      </c>
      <c r="S865" s="100" t="str">
        <f t="shared" si="304"/>
        <v/>
      </c>
      <c r="T865" s="100" t="str">
        <f t="shared" si="305"/>
        <v/>
      </c>
      <c r="U865" s="100" t="str">
        <f t="shared" si="306"/>
        <v/>
      </c>
      <c r="V865" s="100" t="str">
        <f t="shared" si="292"/>
        <v/>
      </c>
      <c r="W865" s="100" t="str">
        <f t="shared" si="307"/>
        <v/>
      </c>
      <c r="X865" s="100" t="str">
        <f t="shared" si="293"/>
        <v/>
      </c>
      <c r="Y865" s="100" t="str">
        <f t="shared" si="294"/>
        <v/>
      </c>
      <c r="Z865" s="100" t="str">
        <f>IF(LEN(P865)&gt;0, DATA_ANALYSIS!E$20*P865+DATA_ANALYSIS!R$20, "")</f>
        <v/>
      </c>
      <c r="AA865" s="100" t="str">
        <f t="shared" si="295"/>
        <v/>
      </c>
      <c r="AB865" s="100" t="str">
        <f t="shared" si="296"/>
        <v/>
      </c>
      <c r="AC865" s="106" t="str">
        <f t="shared" si="297"/>
        <v/>
      </c>
    </row>
    <row r="866" spans="2:29" x14ac:dyDescent="0.2">
      <c r="B866" s="26"/>
      <c r="C866" s="101">
        <f t="shared" si="298"/>
        <v>0</v>
      </c>
      <c r="D866" s="105"/>
      <c r="E866" s="35"/>
      <c r="F866" s="32" t="str">
        <f t="shared" si="299"/>
        <v>N</v>
      </c>
      <c r="G866" s="32" t="str">
        <f t="shared" si="300"/>
        <v>N</v>
      </c>
      <c r="H866" s="32" t="str">
        <f t="shared" si="308"/>
        <v/>
      </c>
      <c r="I866" s="32" t="str">
        <f t="shared" si="288"/>
        <v/>
      </c>
      <c r="J866" s="32" t="str">
        <f t="shared" si="289"/>
        <v/>
      </c>
      <c r="K866" s="32" t="str">
        <f t="shared" si="301"/>
        <v/>
      </c>
      <c r="L866" s="32" t="str">
        <f t="shared" si="302"/>
        <v/>
      </c>
      <c r="M866" s="32" t="str">
        <f t="shared" si="290"/>
        <v/>
      </c>
      <c r="N866" s="32" t="str">
        <f t="shared" si="291"/>
        <v/>
      </c>
      <c r="O866" s="35" t="s">
        <v>51</v>
      </c>
      <c r="P866" s="32"/>
      <c r="Q866" s="32"/>
      <c r="R866" s="100" t="str">
        <f t="shared" si="303"/>
        <v/>
      </c>
      <c r="S866" s="100" t="str">
        <f t="shared" si="304"/>
        <v/>
      </c>
      <c r="T866" s="100" t="str">
        <f t="shared" si="305"/>
        <v/>
      </c>
      <c r="U866" s="100" t="str">
        <f t="shared" si="306"/>
        <v/>
      </c>
      <c r="V866" s="100" t="str">
        <f t="shared" si="292"/>
        <v/>
      </c>
      <c r="W866" s="100" t="str">
        <f t="shared" si="307"/>
        <v/>
      </c>
      <c r="X866" s="100" t="str">
        <f t="shared" si="293"/>
        <v/>
      </c>
      <c r="Y866" s="100" t="str">
        <f t="shared" si="294"/>
        <v/>
      </c>
      <c r="Z866" s="100" t="str">
        <f>IF(LEN(P866)&gt;0, DATA_ANALYSIS!E$20*P866+DATA_ANALYSIS!R$20, "")</f>
        <v/>
      </c>
      <c r="AA866" s="100" t="str">
        <f t="shared" si="295"/>
        <v/>
      </c>
      <c r="AB866" s="100" t="str">
        <f t="shared" si="296"/>
        <v/>
      </c>
      <c r="AC866" s="106" t="str">
        <f t="shared" si="297"/>
        <v/>
      </c>
    </row>
    <row r="867" spans="2:29" x14ac:dyDescent="0.2">
      <c r="B867" s="26"/>
      <c r="C867" s="101">
        <f t="shared" si="298"/>
        <v>0</v>
      </c>
      <c r="D867" s="105"/>
      <c r="E867" s="35"/>
      <c r="F867" s="32" t="str">
        <f t="shared" si="299"/>
        <v>N</v>
      </c>
      <c r="G867" s="32" t="str">
        <f t="shared" si="300"/>
        <v>N</v>
      </c>
      <c r="H867" s="32" t="str">
        <f t="shared" si="308"/>
        <v/>
      </c>
      <c r="I867" s="32" t="str">
        <f t="shared" si="288"/>
        <v/>
      </c>
      <c r="J867" s="32" t="str">
        <f t="shared" si="289"/>
        <v/>
      </c>
      <c r="K867" s="32" t="str">
        <f t="shared" si="301"/>
        <v/>
      </c>
      <c r="L867" s="32" t="str">
        <f t="shared" si="302"/>
        <v/>
      </c>
      <c r="M867" s="32" t="str">
        <f t="shared" si="290"/>
        <v/>
      </c>
      <c r="N867" s="32" t="str">
        <f t="shared" si="291"/>
        <v/>
      </c>
      <c r="O867" s="35" t="s">
        <v>51</v>
      </c>
      <c r="P867" s="32"/>
      <c r="Q867" s="32"/>
      <c r="R867" s="100" t="str">
        <f t="shared" si="303"/>
        <v/>
      </c>
      <c r="S867" s="100" t="str">
        <f t="shared" si="304"/>
        <v/>
      </c>
      <c r="T867" s="100" t="str">
        <f t="shared" si="305"/>
        <v/>
      </c>
      <c r="U867" s="100" t="str">
        <f t="shared" si="306"/>
        <v/>
      </c>
      <c r="V867" s="100" t="str">
        <f t="shared" si="292"/>
        <v/>
      </c>
      <c r="W867" s="100" t="str">
        <f t="shared" si="307"/>
        <v/>
      </c>
      <c r="X867" s="100" t="str">
        <f t="shared" si="293"/>
        <v/>
      </c>
      <c r="Y867" s="100" t="str">
        <f t="shared" si="294"/>
        <v/>
      </c>
      <c r="Z867" s="100" t="str">
        <f>IF(LEN(P867)&gt;0, DATA_ANALYSIS!E$20*P867+DATA_ANALYSIS!R$20, "")</f>
        <v/>
      </c>
      <c r="AA867" s="100" t="str">
        <f t="shared" si="295"/>
        <v/>
      </c>
      <c r="AB867" s="100" t="str">
        <f t="shared" si="296"/>
        <v/>
      </c>
      <c r="AC867" s="106" t="str">
        <f t="shared" si="297"/>
        <v/>
      </c>
    </row>
    <row r="868" spans="2:29" x14ac:dyDescent="0.2">
      <c r="B868" s="26"/>
      <c r="C868" s="101">
        <f t="shared" si="298"/>
        <v>0</v>
      </c>
      <c r="D868" s="105"/>
      <c r="E868" s="35"/>
      <c r="F868" s="32" t="str">
        <f t="shared" si="299"/>
        <v>N</v>
      </c>
      <c r="G868" s="32" t="str">
        <f t="shared" si="300"/>
        <v>N</v>
      </c>
      <c r="H868" s="32" t="str">
        <f t="shared" si="308"/>
        <v/>
      </c>
      <c r="I868" s="32" t="str">
        <f t="shared" si="288"/>
        <v/>
      </c>
      <c r="J868" s="32" t="str">
        <f t="shared" si="289"/>
        <v/>
      </c>
      <c r="K868" s="32" t="str">
        <f t="shared" si="301"/>
        <v/>
      </c>
      <c r="L868" s="32" t="str">
        <f t="shared" si="302"/>
        <v/>
      </c>
      <c r="M868" s="32" t="str">
        <f t="shared" si="290"/>
        <v/>
      </c>
      <c r="N868" s="32" t="str">
        <f t="shared" si="291"/>
        <v/>
      </c>
      <c r="O868" s="35" t="s">
        <v>51</v>
      </c>
      <c r="P868" s="32"/>
      <c r="Q868" s="32"/>
      <c r="R868" s="100" t="str">
        <f t="shared" si="303"/>
        <v/>
      </c>
      <c r="S868" s="100" t="str">
        <f t="shared" si="304"/>
        <v/>
      </c>
      <c r="T868" s="100" t="str">
        <f t="shared" si="305"/>
        <v/>
      </c>
      <c r="U868" s="100" t="str">
        <f t="shared" si="306"/>
        <v/>
      </c>
      <c r="V868" s="100" t="str">
        <f t="shared" si="292"/>
        <v/>
      </c>
      <c r="W868" s="100" t="str">
        <f t="shared" si="307"/>
        <v/>
      </c>
      <c r="X868" s="100" t="str">
        <f t="shared" si="293"/>
        <v/>
      </c>
      <c r="Y868" s="100" t="str">
        <f t="shared" si="294"/>
        <v/>
      </c>
      <c r="Z868" s="100" t="str">
        <f>IF(LEN(P868)&gt;0, DATA_ANALYSIS!E$20*P868+DATA_ANALYSIS!R$20, "")</f>
        <v/>
      </c>
      <c r="AA868" s="100" t="str">
        <f t="shared" si="295"/>
        <v/>
      </c>
      <c r="AB868" s="100" t="str">
        <f t="shared" si="296"/>
        <v/>
      </c>
      <c r="AC868" s="106" t="str">
        <f t="shared" si="297"/>
        <v/>
      </c>
    </row>
    <row r="869" spans="2:29" x14ac:dyDescent="0.2">
      <c r="B869" s="26"/>
      <c r="C869" s="101">
        <f t="shared" si="298"/>
        <v>0</v>
      </c>
      <c r="D869" s="105"/>
      <c r="E869" s="35"/>
      <c r="F869" s="32" t="str">
        <f t="shared" si="299"/>
        <v>N</v>
      </c>
      <c r="G869" s="32" t="str">
        <f t="shared" si="300"/>
        <v>N</v>
      </c>
      <c r="H869" s="32" t="str">
        <f t="shared" si="308"/>
        <v/>
      </c>
      <c r="I869" s="32" t="str">
        <f t="shared" si="288"/>
        <v/>
      </c>
      <c r="J869" s="32" t="str">
        <f t="shared" si="289"/>
        <v/>
      </c>
      <c r="K869" s="32" t="str">
        <f t="shared" si="301"/>
        <v/>
      </c>
      <c r="L869" s="32" t="str">
        <f t="shared" si="302"/>
        <v/>
      </c>
      <c r="M869" s="32" t="str">
        <f t="shared" si="290"/>
        <v/>
      </c>
      <c r="N869" s="32" t="str">
        <f t="shared" si="291"/>
        <v/>
      </c>
      <c r="O869" s="35" t="s">
        <v>51</v>
      </c>
      <c r="P869" s="32"/>
      <c r="Q869" s="32"/>
      <c r="R869" s="100" t="str">
        <f t="shared" si="303"/>
        <v/>
      </c>
      <c r="S869" s="100" t="str">
        <f t="shared" si="304"/>
        <v/>
      </c>
      <c r="T869" s="100" t="str">
        <f t="shared" si="305"/>
        <v/>
      </c>
      <c r="U869" s="100" t="str">
        <f t="shared" si="306"/>
        <v/>
      </c>
      <c r="V869" s="100" t="str">
        <f t="shared" si="292"/>
        <v/>
      </c>
      <c r="W869" s="100" t="str">
        <f t="shared" si="307"/>
        <v/>
      </c>
      <c r="X869" s="100" t="str">
        <f t="shared" si="293"/>
        <v/>
      </c>
      <c r="Y869" s="100" t="str">
        <f t="shared" si="294"/>
        <v/>
      </c>
      <c r="Z869" s="100" t="str">
        <f>IF(LEN(P869)&gt;0, DATA_ANALYSIS!E$20*P869+DATA_ANALYSIS!R$20, "")</f>
        <v/>
      </c>
      <c r="AA869" s="100" t="str">
        <f t="shared" si="295"/>
        <v/>
      </c>
      <c r="AB869" s="100" t="str">
        <f t="shared" si="296"/>
        <v/>
      </c>
      <c r="AC869" s="106" t="str">
        <f t="shared" si="297"/>
        <v/>
      </c>
    </row>
    <row r="870" spans="2:29" x14ac:dyDescent="0.2">
      <c r="B870" s="26"/>
      <c r="C870" s="101">
        <f t="shared" si="298"/>
        <v>0</v>
      </c>
      <c r="D870" s="105"/>
      <c r="E870" s="35"/>
      <c r="F870" s="32" t="str">
        <f t="shared" si="299"/>
        <v>N</v>
      </c>
      <c r="G870" s="32" t="str">
        <f t="shared" si="300"/>
        <v>N</v>
      </c>
      <c r="H870" s="32" t="str">
        <f t="shared" si="308"/>
        <v/>
      </c>
      <c r="I870" s="32" t="str">
        <f t="shared" si="288"/>
        <v/>
      </c>
      <c r="J870" s="32" t="str">
        <f t="shared" si="289"/>
        <v/>
      </c>
      <c r="K870" s="32" t="str">
        <f t="shared" si="301"/>
        <v/>
      </c>
      <c r="L870" s="32" t="str">
        <f t="shared" si="302"/>
        <v/>
      </c>
      <c r="M870" s="32" t="str">
        <f t="shared" si="290"/>
        <v/>
      </c>
      <c r="N870" s="32" t="str">
        <f t="shared" si="291"/>
        <v/>
      </c>
      <c r="O870" s="35" t="s">
        <v>51</v>
      </c>
      <c r="P870" s="32"/>
      <c r="Q870" s="32"/>
      <c r="R870" s="100" t="str">
        <f t="shared" si="303"/>
        <v/>
      </c>
      <c r="S870" s="100" t="str">
        <f t="shared" si="304"/>
        <v/>
      </c>
      <c r="T870" s="100" t="str">
        <f t="shared" si="305"/>
        <v/>
      </c>
      <c r="U870" s="100" t="str">
        <f t="shared" si="306"/>
        <v/>
      </c>
      <c r="V870" s="100" t="str">
        <f t="shared" si="292"/>
        <v/>
      </c>
      <c r="W870" s="100" t="str">
        <f t="shared" si="307"/>
        <v/>
      </c>
      <c r="X870" s="100" t="str">
        <f t="shared" si="293"/>
        <v/>
      </c>
      <c r="Y870" s="100" t="str">
        <f t="shared" si="294"/>
        <v/>
      </c>
      <c r="Z870" s="100" t="str">
        <f>IF(LEN(P870)&gt;0, DATA_ANALYSIS!E$20*P870+DATA_ANALYSIS!R$20, "")</f>
        <v/>
      </c>
      <c r="AA870" s="100" t="str">
        <f t="shared" si="295"/>
        <v/>
      </c>
      <c r="AB870" s="100" t="str">
        <f t="shared" si="296"/>
        <v/>
      </c>
      <c r="AC870" s="106" t="str">
        <f t="shared" si="297"/>
        <v/>
      </c>
    </row>
    <row r="871" spans="2:29" x14ac:dyDescent="0.2">
      <c r="B871" s="26"/>
      <c r="C871" s="101">
        <f t="shared" si="298"/>
        <v>0</v>
      </c>
      <c r="D871" s="105"/>
      <c r="E871" s="35"/>
      <c r="F871" s="32" t="str">
        <f t="shared" si="299"/>
        <v>N</v>
      </c>
      <c r="G871" s="32" t="str">
        <f t="shared" si="300"/>
        <v>N</v>
      </c>
      <c r="H871" s="32" t="str">
        <f t="shared" si="308"/>
        <v/>
      </c>
      <c r="I871" s="32" t="str">
        <f t="shared" si="288"/>
        <v/>
      </c>
      <c r="J871" s="32" t="str">
        <f t="shared" si="289"/>
        <v/>
      </c>
      <c r="K871" s="32" t="str">
        <f t="shared" si="301"/>
        <v/>
      </c>
      <c r="L871" s="32" t="str">
        <f t="shared" si="302"/>
        <v/>
      </c>
      <c r="M871" s="32" t="str">
        <f t="shared" si="290"/>
        <v/>
      </c>
      <c r="N871" s="32" t="str">
        <f t="shared" si="291"/>
        <v/>
      </c>
      <c r="O871" s="35" t="s">
        <v>51</v>
      </c>
      <c r="P871" s="32"/>
      <c r="Q871" s="32"/>
      <c r="R871" s="100" t="str">
        <f t="shared" si="303"/>
        <v/>
      </c>
      <c r="S871" s="100" t="str">
        <f t="shared" si="304"/>
        <v/>
      </c>
      <c r="T871" s="100" t="str">
        <f t="shared" si="305"/>
        <v/>
      </c>
      <c r="U871" s="100" t="str">
        <f t="shared" si="306"/>
        <v/>
      </c>
      <c r="V871" s="100" t="str">
        <f t="shared" si="292"/>
        <v/>
      </c>
      <c r="W871" s="100" t="str">
        <f t="shared" si="307"/>
        <v/>
      </c>
      <c r="X871" s="100" t="str">
        <f t="shared" si="293"/>
        <v/>
      </c>
      <c r="Y871" s="100" t="str">
        <f t="shared" si="294"/>
        <v/>
      </c>
      <c r="Z871" s="100" t="str">
        <f>IF(LEN(P871)&gt;0, DATA_ANALYSIS!E$20*P871+DATA_ANALYSIS!R$20, "")</f>
        <v/>
      </c>
      <c r="AA871" s="100" t="str">
        <f t="shared" si="295"/>
        <v/>
      </c>
      <c r="AB871" s="100" t="str">
        <f t="shared" si="296"/>
        <v/>
      </c>
      <c r="AC871" s="106" t="str">
        <f t="shared" si="297"/>
        <v/>
      </c>
    </row>
    <row r="872" spans="2:29" x14ac:dyDescent="0.2">
      <c r="B872" s="26"/>
      <c r="C872" s="101">
        <f t="shared" si="298"/>
        <v>0</v>
      </c>
      <c r="D872" s="105"/>
      <c r="E872" s="35"/>
      <c r="F872" s="32" t="str">
        <f t="shared" si="299"/>
        <v>N</v>
      </c>
      <c r="G872" s="32" t="str">
        <f t="shared" si="300"/>
        <v>N</v>
      </c>
      <c r="H872" s="32" t="str">
        <f t="shared" si="308"/>
        <v/>
      </c>
      <c r="I872" s="32" t="str">
        <f t="shared" si="288"/>
        <v/>
      </c>
      <c r="J872" s="32" t="str">
        <f t="shared" si="289"/>
        <v/>
      </c>
      <c r="K872" s="32" t="str">
        <f t="shared" si="301"/>
        <v/>
      </c>
      <c r="L872" s="32" t="str">
        <f t="shared" si="302"/>
        <v/>
      </c>
      <c r="M872" s="32" t="str">
        <f t="shared" si="290"/>
        <v/>
      </c>
      <c r="N872" s="32" t="str">
        <f t="shared" si="291"/>
        <v/>
      </c>
      <c r="O872" s="35" t="s">
        <v>51</v>
      </c>
      <c r="P872" s="32"/>
      <c r="Q872" s="32"/>
      <c r="R872" s="100" t="str">
        <f t="shared" si="303"/>
        <v/>
      </c>
      <c r="S872" s="100" t="str">
        <f t="shared" si="304"/>
        <v/>
      </c>
      <c r="T872" s="100" t="str">
        <f t="shared" si="305"/>
        <v/>
      </c>
      <c r="U872" s="100" t="str">
        <f t="shared" si="306"/>
        <v/>
      </c>
      <c r="V872" s="100" t="str">
        <f t="shared" si="292"/>
        <v/>
      </c>
      <c r="W872" s="100" t="str">
        <f t="shared" si="307"/>
        <v/>
      </c>
      <c r="X872" s="100" t="str">
        <f t="shared" si="293"/>
        <v/>
      </c>
      <c r="Y872" s="100" t="str">
        <f t="shared" si="294"/>
        <v/>
      </c>
      <c r="Z872" s="100" t="str">
        <f>IF(LEN(P872)&gt;0, DATA_ANALYSIS!E$20*P872+DATA_ANALYSIS!R$20, "")</f>
        <v/>
      </c>
      <c r="AA872" s="100" t="str">
        <f t="shared" si="295"/>
        <v/>
      </c>
      <c r="AB872" s="100" t="str">
        <f t="shared" si="296"/>
        <v/>
      </c>
      <c r="AC872" s="106" t="str">
        <f t="shared" si="297"/>
        <v/>
      </c>
    </row>
    <row r="873" spans="2:29" x14ac:dyDescent="0.2">
      <c r="B873" s="26"/>
      <c r="C873" s="101">
        <f t="shared" si="298"/>
        <v>0</v>
      </c>
      <c r="D873" s="105"/>
      <c r="E873" s="35"/>
      <c r="F873" s="32" t="str">
        <f t="shared" si="299"/>
        <v>N</v>
      </c>
      <c r="G873" s="32" t="str">
        <f t="shared" si="300"/>
        <v>N</v>
      </c>
      <c r="H873" s="32" t="str">
        <f t="shared" si="308"/>
        <v/>
      </c>
      <c r="I873" s="32" t="str">
        <f t="shared" si="288"/>
        <v/>
      </c>
      <c r="J873" s="32" t="str">
        <f t="shared" si="289"/>
        <v/>
      </c>
      <c r="K873" s="32" t="str">
        <f t="shared" si="301"/>
        <v/>
      </c>
      <c r="L873" s="32" t="str">
        <f t="shared" si="302"/>
        <v/>
      </c>
      <c r="M873" s="32" t="str">
        <f t="shared" si="290"/>
        <v/>
      </c>
      <c r="N873" s="32" t="str">
        <f t="shared" si="291"/>
        <v/>
      </c>
      <c r="O873" s="35" t="s">
        <v>51</v>
      </c>
      <c r="P873" s="32"/>
      <c r="Q873" s="32"/>
      <c r="R873" s="100" t="str">
        <f t="shared" si="303"/>
        <v/>
      </c>
      <c r="S873" s="100" t="str">
        <f t="shared" si="304"/>
        <v/>
      </c>
      <c r="T873" s="100" t="str">
        <f t="shared" si="305"/>
        <v/>
      </c>
      <c r="U873" s="100" t="str">
        <f t="shared" si="306"/>
        <v/>
      </c>
      <c r="V873" s="100" t="str">
        <f t="shared" si="292"/>
        <v/>
      </c>
      <c r="W873" s="100" t="str">
        <f t="shared" si="307"/>
        <v/>
      </c>
      <c r="X873" s="100" t="str">
        <f t="shared" si="293"/>
        <v/>
      </c>
      <c r="Y873" s="100" t="str">
        <f t="shared" si="294"/>
        <v/>
      </c>
      <c r="Z873" s="100" t="str">
        <f>IF(LEN(P873)&gt;0, DATA_ANALYSIS!E$20*P873+DATA_ANALYSIS!R$20, "")</f>
        <v/>
      </c>
      <c r="AA873" s="100" t="str">
        <f t="shared" si="295"/>
        <v/>
      </c>
      <c r="AB873" s="100" t="str">
        <f t="shared" si="296"/>
        <v/>
      </c>
      <c r="AC873" s="106" t="str">
        <f t="shared" si="297"/>
        <v/>
      </c>
    </row>
    <row r="874" spans="2:29" x14ac:dyDescent="0.2">
      <c r="B874" s="26"/>
      <c r="C874" s="101">
        <f t="shared" si="298"/>
        <v>0</v>
      </c>
      <c r="D874" s="105"/>
      <c r="E874" s="35"/>
      <c r="F874" s="32" t="str">
        <f t="shared" si="299"/>
        <v>N</v>
      </c>
      <c r="G874" s="32" t="str">
        <f t="shared" si="300"/>
        <v>N</v>
      </c>
      <c r="H874" s="32" t="str">
        <f t="shared" si="308"/>
        <v/>
      </c>
      <c r="I874" s="32" t="str">
        <f t="shared" si="288"/>
        <v/>
      </c>
      <c r="J874" s="32" t="str">
        <f t="shared" si="289"/>
        <v/>
      </c>
      <c r="K874" s="32" t="str">
        <f t="shared" si="301"/>
        <v/>
      </c>
      <c r="L874" s="32" t="str">
        <f t="shared" si="302"/>
        <v/>
      </c>
      <c r="M874" s="32" t="str">
        <f t="shared" si="290"/>
        <v/>
      </c>
      <c r="N874" s="32" t="str">
        <f t="shared" si="291"/>
        <v/>
      </c>
      <c r="O874" s="35" t="s">
        <v>51</v>
      </c>
      <c r="P874" s="32"/>
      <c r="Q874" s="32"/>
      <c r="R874" s="100" t="str">
        <f t="shared" si="303"/>
        <v/>
      </c>
      <c r="S874" s="100" t="str">
        <f t="shared" si="304"/>
        <v/>
      </c>
      <c r="T874" s="100" t="str">
        <f t="shared" si="305"/>
        <v/>
      </c>
      <c r="U874" s="100" t="str">
        <f t="shared" si="306"/>
        <v/>
      </c>
      <c r="V874" s="100" t="str">
        <f t="shared" si="292"/>
        <v/>
      </c>
      <c r="W874" s="100" t="str">
        <f t="shared" si="307"/>
        <v/>
      </c>
      <c r="X874" s="100" t="str">
        <f t="shared" si="293"/>
        <v/>
      </c>
      <c r="Y874" s="100" t="str">
        <f t="shared" si="294"/>
        <v/>
      </c>
      <c r="Z874" s="100" t="str">
        <f>IF(LEN(P874)&gt;0, DATA_ANALYSIS!E$20*P874+DATA_ANALYSIS!R$20, "")</f>
        <v/>
      </c>
      <c r="AA874" s="100" t="str">
        <f t="shared" si="295"/>
        <v/>
      </c>
      <c r="AB874" s="100" t="str">
        <f t="shared" si="296"/>
        <v/>
      </c>
      <c r="AC874" s="106" t="str">
        <f t="shared" si="297"/>
        <v/>
      </c>
    </row>
    <row r="875" spans="2:29" x14ac:dyDescent="0.2">
      <c r="B875" s="26"/>
      <c r="C875" s="101">
        <f t="shared" si="298"/>
        <v>0</v>
      </c>
      <c r="D875" s="105"/>
      <c r="E875" s="35"/>
      <c r="F875" s="32" t="str">
        <f t="shared" si="299"/>
        <v>N</v>
      </c>
      <c r="G875" s="32" t="str">
        <f t="shared" si="300"/>
        <v>N</v>
      </c>
      <c r="H875" s="32" t="str">
        <f t="shared" si="308"/>
        <v/>
      </c>
      <c r="I875" s="32" t="str">
        <f t="shared" si="288"/>
        <v/>
      </c>
      <c r="J875" s="32" t="str">
        <f t="shared" si="289"/>
        <v/>
      </c>
      <c r="K875" s="32" t="str">
        <f t="shared" si="301"/>
        <v/>
      </c>
      <c r="L875" s="32" t="str">
        <f t="shared" si="302"/>
        <v/>
      </c>
      <c r="M875" s="32" t="str">
        <f t="shared" si="290"/>
        <v/>
      </c>
      <c r="N875" s="32" t="str">
        <f t="shared" si="291"/>
        <v/>
      </c>
      <c r="O875" s="35" t="s">
        <v>51</v>
      </c>
      <c r="P875" s="32"/>
      <c r="Q875" s="32"/>
      <c r="R875" s="100" t="str">
        <f t="shared" si="303"/>
        <v/>
      </c>
      <c r="S875" s="100" t="str">
        <f t="shared" si="304"/>
        <v/>
      </c>
      <c r="T875" s="100" t="str">
        <f t="shared" si="305"/>
        <v/>
      </c>
      <c r="U875" s="100" t="str">
        <f t="shared" si="306"/>
        <v/>
      </c>
      <c r="V875" s="100" t="str">
        <f t="shared" si="292"/>
        <v/>
      </c>
      <c r="W875" s="100" t="str">
        <f t="shared" si="307"/>
        <v/>
      </c>
      <c r="X875" s="100" t="str">
        <f t="shared" si="293"/>
        <v/>
      </c>
      <c r="Y875" s="100" t="str">
        <f t="shared" si="294"/>
        <v/>
      </c>
      <c r="Z875" s="100" t="str">
        <f>IF(LEN(P875)&gt;0, DATA_ANALYSIS!E$20*P875+DATA_ANALYSIS!R$20, "")</f>
        <v/>
      </c>
      <c r="AA875" s="100" t="str">
        <f t="shared" si="295"/>
        <v/>
      </c>
      <c r="AB875" s="100" t="str">
        <f t="shared" si="296"/>
        <v/>
      </c>
      <c r="AC875" s="106" t="str">
        <f t="shared" si="297"/>
        <v/>
      </c>
    </row>
    <row r="876" spans="2:29" x14ac:dyDescent="0.2">
      <c r="B876" s="26"/>
      <c r="C876" s="101">
        <f t="shared" si="298"/>
        <v>0</v>
      </c>
      <c r="D876" s="105"/>
      <c r="E876" s="35"/>
      <c r="F876" s="32" t="str">
        <f t="shared" si="299"/>
        <v>N</v>
      </c>
      <c r="G876" s="32" t="str">
        <f t="shared" si="300"/>
        <v>N</v>
      </c>
      <c r="H876" s="32" t="str">
        <f t="shared" si="308"/>
        <v/>
      </c>
      <c r="I876" s="32" t="str">
        <f t="shared" si="288"/>
        <v/>
      </c>
      <c r="J876" s="32" t="str">
        <f t="shared" si="289"/>
        <v/>
      </c>
      <c r="K876" s="32" t="str">
        <f t="shared" si="301"/>
        <v/>
      </c>
      <c r="L876" s="32" t="str">
        <f t="shared" si="302"/>
        <v/>
      </c>
      <c r="M876" s="32" t="str">
        <f t="shared" si="290"/>
        <v/>
      </c>
      <c r="N876" s="32" t="str">
        <f t="shared" si="291"/>
        <v/>
      </c>
      <c r="O876" s="35" t="s">
        <v>51</v>
      </c>
      <c r="P876" s="32"/>
      <c r="Q876" s="32"/>
      <c r="R876" s="100" t="str">
        <f t="shared" si="303"/>
        <v/>
      </c>
      <c r="S876" s="100" t="str">
        <f t="shared" si="304"/>
        <v/>
      </c>
      <c r="T876" s="100" t="str">
        <f t="shared" si="305"/>
        <v/>
      </c>
      <c r="U876" s="100" t="str">
        <f t="shared" si="306"/>
        <v/>
      </c>
      <c r="V876" s="100" t="str">
        <f t="shared" si="292"/>
        <v/>
      </c>
      <c r="W876" s="100" t="str">
        <f t="shared" si="307"/>
        <v/>
      </c>
      <c r="X876" s="100" t="str">
        <f t="shared" si="293"/>
        <v/>
      </c>
      <c r="Y876" s="100" t="str">
        <f t="shared" si="294"/>
        <v/>
      </c>
      <c r="Z876" s="100" t="str">
        <f>IF(LEN(P876)&gt;0, DATA_ANALYSIS!E$20*P876+DATA_ANALYSIS!R$20, "")</f>
        <v/>
      </c>
      <c r="AA876" s="100" t="str">
        <f t="shared" si="295"/>
        <v/>
      </c>
      <c r="AB876" s="100" t="str">
        <f t="shared" si="296"/>
        <v/>
      </c>
      <c r="AC876" s="106" t="str">
        <f t="shared" si="297"/>
        <v/>
      </c>
    </row>
    <row r="877" spans="2:29" x14ac:dyDescent="0.2">
      <c r="B877" s="26"/>
      <c r="C877" s="101">
        <f t="shared" si="298"/>
        <v>0</v>
      </c>
      <c r="D877" s="105"/>
      <c r="E877" s="35"/>
      <c r="F877" s="32" t="str">
        <f t="shared" si="299"/>
        <v>N</v>
      </c>
      <c r="G877" s="32" t="str">
        <f t="shared" si="300"/>
        <v>N</v>
      </c>
      <c r="H877" s="32" t="str">
        <f t="shared" si="308"/>
        <v/>
      </c>
      <c r="I877" s="32" t="str">
        <f t="shared" si="288"/>
        <v/>
      </c>
      <c r="J877" s="32" t="str">
        <f t="shared" si="289"/>
        <v/>
      </c>
      <c r="K877" s="32" t="str">
        <f t="shared" si="301"/>
        <v/>
      </c>
      <c r="L877" s="32" t="str">
        <f t="shared" si="302"/>
        <v/>
      </c>
      <c r="M877" s="32" t="str">
        <f t="shared" si="290"/>
        <v/>
      </c>
      <c r="N877" s="32" t="str">
        <f t="shared" si="291"/>
        <v/>
      </c>
      <c r="O877" s="35" t="s">
        <v>51</v>
      </c>
      <c r="P877" s="32"/>
      <c r="Q877" s="32"/>
      <c r="R877" s="100" t="str">
        <f t="shared" si="303"/>
        <v/>
      </c>
      <c r="S877" s="100" t="str">
        <f t="shared" si="304"/>
        <v/>
      </c>
      <c r="T877" s="100" t="str">
        <f t="shared" si="305"/>
        <v/>
      </c>
      <c r="U877" s="100" t="str">
        <f t="shared" si="306"/>
        <v/>
      </c>
      <c r="V877" s="100" t="str">
        <f t="shared" si="292"/>
        <v/>
      </c>
      <c r="W877" s="100" t="str">
        <f t="shared" si="307"/>
        <v/>
      </c>
      <c r="X877" s="100" t="str">
        <f t="shared" si="293"/>
        <v/>
      </c>
      <c r="Y877" s="100" t="str">
        <f t="shared" si="294"/>
        <v/>
      </c>
      <c r="Z877" s="100" t="str">
        <f>IF(LEN(P877)&gt;0, DATA_ANALYSIS!E$20*P877+DATA_ANALYSIS!R$20, "")</f>
        <v/>
      </c>
      <c r="AA877" s="100" t="str">
        <f t="shared" si="295"/>
        <v/>
      </c>
      <c r="AB877" s="100" t="str">
        <f t="shared" si="296"/>
        <v/>
      </c>
      <c r="AC877" s="106" t="str">
        <f t="shared" si="297"/>
        <v/>
      </c>
    </row>
    <row r="878" spans="2:29" x14ac:dyDescent="0.2">
      <c r="B878" s="26"/>
      <c r="C878" s="101">
        <f t="shared" si="298"/>
        <v>0</v>
      </c>
      <c r="D878" s="105"/>
      <c r="E878" s="35"/>
      <c r="F878" s="32" t="str">
        <f t="shared" si="299"/>
        <v>N</v>
      </c>
      <c r="G878" s="32" t="str">
        <f t="shared" si="300"/>
        <v>N</v>
      </c>
      <c r="H878" s="32" t="str">
        <f t="shared" si="308"/>
        <v/>
      </c>
      <c r="I878" s="32" t="str">
        <f t="shared" si="288"/>
        <v/>
      </c>
      <c r="J878" s="32" t="str">
        <f t="shared" si="289"/>
        <v/>
      </c>
      <c r="K878" s="32" t="str">
        <f t="shared" si="301"/>
        <v/>
      </c>
      <c r="L878" s="32" t="str">
        <f t="shared" si="302"/>
        <v/>
      </c>
      <c r="M878" s="32" t="str">
        <f t="shared" si="290"/>
        <v/>
      </c>
      <c r="N878" s="32" t="str">
        <f t="shared" si="291"/>
        <v/>
      </c>
      <c r="O878" s="35" t="s">
        <v>51</v>
      </c>
      <c r="P878" s="32"/>
      <c r="Q878" s="32"/>
      <c r="R878" s="100" t="str">
        <f t="shared" si="303"/>
        <v/>
      </c>
      <c r="S878" s="100" t="str">
        <f t="shared" si="304"/>
        <v/>
      </c>
      <c r="T878" s="100" t="str">
        <f t="shared" si="305"/>
        <v/>
      </c>
      <c r="U878" s="100" t="str">
        <f t="shared" si="306"/>
        <v/>
      </c>
      <c r="V878" s="100" t="str">
        <f t="shared" si="292"/>
        <v/>
      </c>
      <c r="W878" s="100" t="str">
        <f t="shared" si="307"/>
        <v/>
      </c>
      <c r="X878" s="100" t="str">
        <f t="shared" si="293"/>
        <v/>
      </c>
      <c r="Y878" s="100" t="str">
        <f t="shared" si="294"/>
        <v/>
      </c>
      <c r="Z878" s="100" t="str">
        <f>IF(LEN(P878)&gt;0, DATA_ANALYSIS!E$20*P878+DATA_ANALYSIS!R$20, "")</f>
        <v/>
      </c>
      <c r="AA878" s="100" t="str">
        <f t="shared" si="295"/>
        <v/>
      </c>
      <c r="AB878" s="100" t="str">
        <f t="shared" si="296"/>
        <v/>
      </c>
      <c r="AC878" s="106" t="str">
        <f t="shared" si="297"/>
        <v/>
      </c>
    </row>
    <row r="879" spans="2:29" x14ac:dyDescent="0.2">
      <c r="B879" s="26"/>
      <c r="C879" s="101">
        <f t="shared" si="298"/>
        <v>0</v>
      </c>
      <c r="D879" s="105"/>
      <c r="E879" s="35"/>
      <c r="F879" s="32" t="str">
        <f t="shared" si="299"/>
        <v>N</v>
      </c>
      <c r="G879" s="32" t="str">
        <f t="shared" si="300"/>
        <v>N</v>
      </c>
      <c r="H879" s="32" t="str">
        <f t="shared" si="308"/>
        <v/>
      </c>
      <c r="I879" s="32" t="str">
        <f t="shared" si="288"/>
        <v/>
      </c>
      <c r="J879" s="32" t="str">
        <f t="shared" si="289"/>
        <v/>
      </c>
      <c r="K879" s="32" t="str">
        <f t="shared" si="301"/>
        <v/>
      </c>
      <c r="L879" s="32" t="str">
        <f t="shared" si="302"/>
        <v/>
      </c>
      <c r="M879" s="32" t="str">
        <f t="shared" si="290"/>
        <v/>
      </c>
      <c r="N879" s="32" t="str">
        <f t="shared" si="291"/>
        <v/>
      </c>
      <c r="O879" s="35" t="s">
        <v>51</v>
      </c>
      <c r="P879" s="32"/>
      <c r="Q879" s="32"/>
      <c r="R879" s="100" t="str">
        <f t="shared" si="303"/>
        <v/>
      </c>
      <c r="S879" s="100" t="str">
        <f t="shared" si="304"/>
        <v/>
      </c>
      <c r="T879" s="100" t="str">
        <f t="shared" si="305"/>
        <v/>
      </c>
      <c r="U879" s="100" t="str">
        <f t="shared" si="306"/>
        <v/>
      </c>
      <c r="V879" s="100" t="str">
        <f t="shared" si="292"/>
        <v/>
      </c>
      <c r="W879" s="100" t="str">
        <f t="shared" si="307"/>
        <v/>
      </c>
      <c r="X879" s="100" t="str">
        <f t="shared" si="293"/>
        <v/>
      </c>
      <c r="Y879" s="100" t="str">
        <f t="shared" si="294"/>
        <v/>
      </c>
      <c r="Z879" s="100" t="str">
        <f>IF(LEN(P879)&gt;0, DATA_ANALYSIS!E$20*P879+DATA_ANALYSIS!R$20, "")</f>
        <v/>
      </c>
      <c r="AA879" s="100" t="str">
        <f t="shared" si="295"/>
        <v/>
      </c>
      <c r="AB879" s="100" t="str">
        <f t="shared" si="296"/>
        <v/>
      </c>
      <c r="AC879" s="106" t="str">
        <f t="shared" si="297"/>
        <v/>
      </c>
    </row>
    <row r="880" spans="2:29" x14ac:dyDescent="0.2">
      <c r="B880" s="26"/>
      <c r="C880" s="101">
        <f t="shared" si="298"/>
        <v>0</v>
      </c>
      <c r="D880" s="105"/>
      <c r="E880" s="35"/>
      <c r="F880" s="32" t="str">
        <f t="shared" si="299"/>
        <v>N</v>
      </c>
      <c r="G880" s="32" t="str">
        <f t="shared" si="300"/>
        <v>N</v>
      </c>
      <c r="H880" s="32" t="str">
        <f t="shared" si="308"/>
        <v/>
      </c>
      <c r="I880" s="32" t="str">
        <f t="shared" si="288"/>
        <v/>
      </c>
      <c r="J880" s="32" t="str">
        <f t="shared" si="289"/>
        <v/>
      </c>
      <c r="K880" s="32" t="str">
        <f t="shared" si="301"/>
        <v/>
      </c>
      <c r="L880" s="32" t="str">
        <f t="shared" si="302"/>
        <v/>
      </c>
      <c r="M880" s="32" t="str">
        <f t="shared" si="290"/>
        <v/>
      </c>
      <c r="N880" s="32" t="str">
        <f t="shared" si="291"/>
        <v/>
      </c>
      <c r="O880" s="35" t="s">
        <v>51</v>
      </c>
      <c r="P880" s="32"/>
      <c r="Q880" s="32"/>
      <c r="R880" s="100" t="str">
        <f t="shared" si="303"/>
        <v/>
      </c>
      <c r="S880" s="100" t="str">
        <f t="shared" si="304"/>
        <v/>
      </c>
      <c r="T880" s="100" t="str">
        <f t="shared" si="305"/>
        <v/>
      </c>
      <c r="U880" s="100" t="str">
        <f t="shared" si="306"/>
        <v/>
      </c>
      <c r="V880" s="100" t="str">
        <f t="shared" si="292"/>
        <v/>
      </c>
      <c r="W880" s="100" t="str">
        <f t="shared" si="307"/>
        <v/>
      </c>
      <c r="X880" s="100" t="str">
        <f t="shared" si="293"/>
        <v/>
      </c>
      <c r="Y880" s="100" t="str">
        <f t="shared" si="294"/>
        <v/>
      </c>
      <c r="Z880" s="100" t="str">
        <f>IF(LEN(P880)&gt;0, DATA_ANALYSIS!E$20*P880+DATA_ANALYSIS!R$20, "")</f>
        <v/>
      </c>
      <c r="AA880" s="100" t="str">
        <f t="shared" si="295"/>
        <v/>
      </c>
      <c r="AB880" s="100" t="str">
        <f t="shared" si="296"/>
        <v/>
      </c>
      <c r="AC880" s="106" t="str">
        <f t="shared" si="297"/>
        <v/>
      </c>
    </row>
    <row r="881" spans="2:29" x14ac:dyDescent="0.2">
      <c r="B881" s="26"/>
      <c r="C881" s="101">
        <f t="shared" si="298"/>
        <v>0</v>
      </c>
      <c r="D881" s="105"/>
      <c r="E881" s="35"/>
      <c r="F881" s="32" t="str">
        <f t="shared" si="299"/>
        <v>N</v>
      </c>
      <c r="G881" s="32" t="str">
        <f t="shared" si="300"/>
        <v>N</v>
      </c>
      <c r="H881" s="32" t="str">
        <f t="shared" si="308"/>
        <v/>
      </c>
      <c r="I881" s="32" t="str">
        <f t="shared" si="288"/>
        <v/>
      </c>
      <c r="J881" s="32" t="str">
        <f t="shared" si="289"/>
        <v/>
      </c>
      <c r="K881" s="32" t="str">
        <f t="shared" si="301"/>
        <v/>
      </c>
      <c r="L881" s="32" t="str">
        <f t="shared" si="302"/>
        <v/>
      </c>
      <c r="M881" s="32" t="str">
        <f t="shared" si="290"/>
        <v/>
      </c>
      <c r="N881" s="32" t="str">
        <f t="shared" si="291"/>
        <v/>
      </c>
      <c r="O881" s="35" t="s">
        <v>51</v>
      </c>
      <c r="P881" s="32"/>
      <c r="Q881" s="32"/>
      <c r="R881" s="100" t="str">
        <f t="shared" si="303"/>
        <v/>
      </c>
      <c r="S881" s="100" t="str">
        <f t="shared" si="304"/>
        <v/>
      </c>
      <c r="T881" s="100" t="str">
        <f t="shared" si="305"/>
        <v/>
      </c>
      <c r="U881" s="100" t="str">
        <f t="shared" si="306"/>
        <v/>
      </c>
      <c r="V881" s="100" t="str">
        <f t="shared" si="292"/>
        <v/>
      </c>
      <c r="W881" s="100" t="str">
        <f t="shared" si="307"/>
        <v/>
      </c>
      <c r="X881" s="100" t="str">
        <f t="shared" si="293"/>
        <v/>
      </c>
      <c r="Y881" s="100" t="str">
        <f t="shared" si="294"/>
        <v/>
      </c>
      <c r="Z881" s="100" t="str">
        <f>IF(LEN(P881)&gt;0, DATA_ANALYSIS!E$20*P881+DATA_ANALYSIS!R$20, "")</f>
        <v/>
      </c>
      <c r="AA881" s="100" t="str">
        <f t="shared" si="295"/>
        <v/>
      </c>
      <c r="AB881" s="100" t="str">
        <f t="shared" si="296"/>
        <v/>
      </c>
      <c r="AC881" s="106" t="str">
        <f t="shared" si="297"/>
        <v/>
      </c>
    </row>
    <row r="882" spans="2:29" x14ac:dyDescent="0.2">
      <c r="B882" s="26"/>
      <c r="C882" s="101">
        <f t="shared" si="298"/>
        <v>0</v>
      </c>
      <c r="D882" s="105"/>
      <c r="E882" s="35"/>
      <c r="F882" s="32" t="str">
        <f t="shared" si="299"/>
        <v>N</v>
      </c>
      <c r="G882" s="32" t="str">
        <f t="shared" si="300"/>
        <v>N</v>
      </c>
      <c r="H882" s="32" t="str">
        <f t="shared" si="308"/>
        <v/>
      </c>
      <c r="I882" s="32" t="str">
        <f t="shared" si="288"/>
        <v/>
      </c>
      <c r="J882" s="32" t="str">
        <f t="shared" si="289"/>
        <v/>
      </c>
      <c r="K882" s="32" t="str">
        <f t="shared" si="301"/>
        <v/>
      </c>
      <c r="L882" s="32" t="str">
        <f t="shared" si="302"/>
        <v/>
      </c>
      <c r="M882" s="32" t="str">
        <f t="shared" si="290"/>
        <v/>
      </c>
      <c r="N882" s="32" t="str">
        <f t="shared" si="291"/>
        <v/>
      </c>
      <c r="O882" s="35" t="s">
        <v>51</v>
      </c>
      <c r="P882" s="32"/>
      <c r="Q882" s="32"/>
      <c r="R882" s="100" t="str">
        <f t="shared" si="303"/>
        <v/>
      </c>
      <c r="S882" s="100" t="str">
        <f t="shared" si="304"/>
        <v/>
      </c>
      <c r="T882" s="100" t="str">
        <f t="shared" si="305"/>
        <v/>
      </c>
      <c r="U882" s="100" t="str">
        <f t="shared" si="306"/>
        <v/>
      </c>
      <c r="V882" s="100" t="str">
        <f t="shared" si="292"/>
        <v/>
      </c>
      <c r="W882" s="100" t="str">
        <f t="shared" si="307"/>
        <v/>
      </c>
      <c r="X882" s="100" t="str">
        <f t="shared" si="293"/>
        <v/>
      </c>
      <c r="Y882" s="100" t="str">
        <f t="shared" si="294"/>
        <v/>
      </c>
      <c r="Z882" s="100" t="str">
        <f>IF(LEN(P882)&gt;0, DATA_ANALYSIS!E$20*P882+DATA_ANALYSIS!R$20, "")</f>
        <v/>
      </c>
      <c r="AA882" s="100" t="str">
        <f t="shared" si="295"/>
        <v/>
      </c>
      <c r="AB882" s="100" t="str">
        <f t="shared" si="296"/>
        <v/>
      </c>
      <c r="AC882" s="106" t="str">
        <f t="shared" si="297"/>
        <v/>
      </c>
    </row>
    <row r="883" spans="2:29" x14ac:dyDescent="0.2">
      <c r="B883" s="26"/>
      <c r="C883" s="101">
        <f t="shared" si="298"/>
        <v>0</v>
      </c>
      <c r="D883" s="105"/>
      <c r="E883" s="35"/>
      <c r="F883" s="32" t="str">
        <f t="shared" si="299"/>
        <v>N</v>
      </c>
      <c r="G883" s="32" t="str">
        <f t="shared" si="300"/>
        <v>N</v>
      </c>
      <c r="H883" s="32" t="str">
        <f t="shared" si="308"/>
        <v/>
      </c>
      <c r="I883" s="32" t="str">
        <f t="shared" si="288"/>
        <v/>
      </c>
      <c r="J883" s="32" t="str">
        <f t="shared" si="289"/>
        <v/>
      </c>
      <c r="K883" s="32" t="str">
        <f t="shared" si="301"/>
        <v/>
      </c>
      <c r="L883" s="32" t="str">
        <f t="shared" si="302"/>
        <v/>
      </c>
      <c r="M883" s="32" t="str">
        <f t="shared" si="290"/>
        <v/>
      </c>
      <c r="N883" s="32" t="str">
        <f t="shared" si="291"/>
        <v/>
      </c>
      <c r="O883" s="35" t="s">
        <v>51</v>
      </c>
      <c r="P883" s="32"/>
      <c r="Q883" s="32"/>
      <c r="R883" s="100" t="str">
        <f t="shared" si="303"/>
        <v/>
      </c>
      <c r="S883" s="100" t="str">
        <f t="shared" si="304"/>
        <v/>
      </c>
      <c r="T883" s="100" t="str">
        <f t="shared" si="305"/>
        <v/>
      </c>
      <c r="U883" s="100" t="str">
        <f t="shared" si="306"/>
        <v/>
      </c>
      <c r="V883" s="100" t="str">
        <f t="shared" si="292"/>
        <v/>
      </c>
      <c r="W883" s="100" t="str">
        <f t="shared" si="307"/>
        <v/>
      </c>
      <c r="X883" s="100" t="str">
        <f t="shared" si="293"/>
        <v/>
      </c>
      <c r="Y883" s="100" t="str">
        <f t="shared" si="294"/>
        <v/>
      </c>
      <c r="Z883" s="100" t="str">
        <f>IF(LEN(P883)&gt;0, DATA_ANALYSIS!E$20*P883+DATA_ANALYSIS!R$20, "")</f>
        <v/>
      </c>
      <c r="AA883" s="100" t="str">
        <f t="shared" si="295"/>
        <v/>
      </c>
      <c r="AB883" s="100" t="str">
        <f t="shared" si="296"/>
        <v/>
      </c>
      <c r="AC883" s="106" t="str">
        <f t="shared" si="297"/>
        <v/>
      </c>
    </row>
    <row r="884" spans="2:29" x14ac:dyDescent="0.2">
      <c r="B884" s="26"/>
      <c r="C884" s="101">
        <f t="shared" si="298"/>
        <v>0</v>
      </c>
      <c r="D884" s="105"/>
      <c r="E884" s="35"/>
      <c r="F884" s="32" t="str">
        <f t="shared" si="299"/>
        <v>N</v>
      </c>
      <c r="G884" s="32" t="str">
        <f t="shared" si="300"/>
        <v>N</v>
      </c>
      <c r="H884" s="32" t="str">
        <f t="shared" si="308"/>
        <v/>
      </c>
      <c r="I884" s="32" t="str">
        <f t="shared" si="288"/>
        <v/>
      </c>
      <c r="J884" s="32" t="str">
        <f t="shared" si="289"/>
        <v/>
      </c>
      <c r="K884" s="32" t="str">
        <f t="shared" si="301"/>
        <v/>
      </c>
      <c r="L884" s="32" t="str">
        <f t="shared" si="302"/>
        <v/>
      </c>
      <c r="M884" s="32" t="str">
        <f t="shared" si="290"/>
        <v/>
      </c>
      <c r="N884" s="32" t="str">
        <f t="shared" si="291"/>
        <v/>
      </c>
      <c r="O884" s="35" t="s">
        <v>51</v>
      </c>
      <c r="P884" s="32"/>
      <c r="Q884" s="32"/>
      <c r="R884" s="100" t="str">
        <f t="shared" si="303"/>
        <v/>
      </c>
      <c r="S884" s="100" t="str">
        <f t="shared" si="304"/>
        <v/>
      </c>
      <c r="T884" s="100" t="str">
        <f t="shared" si="305"/>
        <v/>
      </c>
      <c r="U884" s="100" t="str">
        <f t="shared" si="306"/>
        <v/>
      </c>
      <c r="V884" s="100" t="str">
        <f t="shared" si="292"/>
        <v/>
      </c>
      <c r="W884" s="100" t="str">
        <f t="shared" si="307"/>
        <v/>
      </c>
      <c r="X884" s="100" t="str">
        <f t="shared" si="293"/>
        <v/>
      </c>
      <c r="Y884" s="100" t="str">
        <f t="shared" si="294"/>
        <v/>
      </c>
      <c r="Z884" s="100" t="str">
        <f>IF(LEN(P884)&gt;0, DATA_ANALYSIS!E$20*P884+DATA_ANALYSIS!R$20, "")</f>
        <v/>
      </c>
      <c r="AA884" s="100" t="str">
        <f t="shared" si="295"/>
        <v/>
      </c>
      <c r="AB884" s="100" t="str">
        <f t="shared" si="296"/>
        <v/>
      </c>
      <c r="AC884" s="106" t="str">
        <f t="shared" si="297"/>
        <v/>
      </c>
    </row>
    <row r="885" spans="2:29" x14ac:dyDescent="0.2">
      <c r="B885" s="26"/>
      <c r="C885" s="101">
        <f t="shared" si="298"/>
        <v>0</v>
      </c>
      <c r="D885" s="105"/>
      <c r="E885" s="35"/>
      <c r="F885" s="32" t="str">
        <f t="shared" si="299"/>
        <v>N</v>
      </c>
      <c r="G885" s="32" t="str">
        <f t="shared" si="300"/>
        <v>N</v>
      </c>
      <c r="H885" s="32" t="str">
        <f t="shared" si="308"/>
        <v/>
      </c>
      <c r="I885" s="32" t="str">
        <f t="shared" si="288"/>
        <v/>
      </c>
      <c r="J885" s="32" t="str">
        <f t="shared" si="289"/>
        <v/>
      </c>
      <c r="K885" s="32" t="str">
        <f t="shared" si="301"/>
        <v/>
      </c>
      <c r="L885" s="32" t="str">
        <f t="shared" si="302"/>
        <v/>
      </c>
      <c r="M885" s="32" t="str">
        <f t="shared" si="290"/>
        <v/>
      </c>
      <c r="N885" s="32" t="str">
        <f t="shared" si="291"/>
        <v/>
      </c>
      <c r="O885" s="35" t="s">
        <v>51</v>
      </c>
      <c r="P885" s="32"/>
      <c r="Q885" s="32"/>
      <c r="R885" s="100" t="str">
        <f t="shared" si="303"/>
        <v/>
      </c>
      <c r="S885" s="100" t="str">
        <f t="shared" si="304"/>
        <v/>
      </c>
      <c r="T885" s="100" t="str">
        <f t="shared" si="305"/>
        <v/>
      </c>
      <c r="U885" s="100" t="str">
        <f t="shared" si="306"/>
        <v/>
      </c>
      <c r="V885" s="100" t="str">
        <f t="shared" si="292"/>
        <v/>
      </c>
      <c r="W885" s="100" t="str">
        <f t="shared" si="307"/>
        <v/>
      </c>
      <c r="X885" s="100" t="str">
        <f t="shared" si="293"/>
        <v/>
      </c>
      <c r="Y885" s="100" t="str">
        <f t="shared" si="294"/>
        <v/>
      </c>
      <c r="Z885" s="100" t="str">
        <f>IF(LEN(P885)&gt;0, DATA_ANALYSIS!E$20*P885+DATA_ANALYSIS!R$20, "")</f>
        <v/>
      </c>
      <c r="AA885" s="100" t="str">
        <f t="shared" si="295"/>
        <v/>
      </c>
      <c r="AB885" s="100" t="str">
        <f t="shared" si="296"/>
        <v/>
      </c>
      <c r="AC885" s="106" t="str">
        <f t="shared" si="297"/>
        <v/>
      </c>
    </row>
    <row r="886" spans="2:29" x14ac:dyDescent="0.2">
      <c r="B886" s="26"/>
      <c r="C886" s="101">
        <f t="shared" si="298"/>
        <v>0</v>
      </c>
      <c r="D886" s="105"/>
      <c r="E886" s="35"/>
      <c r="F886" s="32" t="str">
        <f t="shared" si="299"/>
        <v>N</v>
      </c>
      <c r="G886" s="32" t="str">
        <f t="shared" si="300"/>
        <v>N</v>
      </c>
      <c r="H886" s="32" t="str">
        <f t="shared" si="308"/>
        <v/>
      </c>
      <c r="I886" s="32" t="str">
        <f t="shared" si="288"/>
        <v/>
      </c>
      <c r="J886" s="32" t="str">
        <f t="shared" si="289"/>
        <v/>
      </c>
      <c r="K886" s="32" t="str">
        <f t="shared" si="301"/>
        <v/>
      </c>
      <c r="L886" s="32" t="str">
        <f t="shared" si="302"/>
        <v/>
      </c>
      <c r="M886" s="32" t="str">
        <f t="shared" si="290"/>
        <v/>
      </c>
      <c r="N886" s="32" t="str">
        <f t="shared" si="291"/>
        <v/>
      </c>
      <c r="O886" s="35" t="s">
        <v>51</v>
      </c>
      <c r="P886" s="32"/>
      <c r="Q886" s="32"/>
      <c r="R886" s="100" t="str">
        <f t="shared" si="303"/>
        <v/>
      </c>
      <c r="S886" s="100" t="str">
        <f t="shared" si="304"/>
        <v/>
      </c>
      <c r="T886" s="100" t="str">
        <f t="shared" si="305"/>
        <v/>
      </c>
      <c r="U886" s="100" t="str">
        <f t="shared" si="306"/>
        <v/>
      </c>
      <c r="V886" s="100" t="str">
        <f t="shared" si="292"/>
        <v/>
      </c>
      <c r="W886" s="100" t="str">
        <f t="shared" si="307"/>
        <v/>
      </c>
      <c r="X886" s="100" t="str">
        <f t="shared" si="293"/>
        <v/>
      </c>
      <c r="Y886" s="100" t="str">
        <f t="shared" si="294"/>
        <v/>
      </c>
      <c r="Z886" s="100" t="str">
        <f>IF(LEN(P886)&gt;0, DATA_ANALYSIS!E$20*P886+DATA_ANALYSIS!R$20, "")</f>
        <v/>
      </c>
      <c r="AA886" s="100" t="str">
        <f t="shared" si="295"/>
        <v/>
      </c>
      <c r="AB886" s="100" t="str">
        <f t="shared" si="296"/>
        <v/>
      </c>
      <c r="AC886" s="106" t="str">
        <f t="shared" si="297"/>
        <v/>
      </c>
    </row>
    <row r="887" spans="2:29" x14ac:dyDescent="0.2">
      <c r="B887" s="26"/>
      <c r="C887" s="101">
        <f t="shared" si="298"/>
        <v>0</v>
      </c>
      <c r="D887" s="105"/>
      <c r="E887" s="35"/>
      <c r="F887" s="32" t="str">
        <f t="shared" si="299"/>
        <v>N</v>
      </c>
      <c r="G887" s="32" t="str">
        <f t="shared" si="300"/>
        <v>N</v>
      </c>
      <c r="H887" s="32" t="str">
        <f t="shared" si="308"/>
        <v/>
      </c>
      <c r="I887" s="32" t="str">
        <f t="shared" si="288"/>
        <v/>
      </c>
      <c r="J887" s="32" t="str">
        <f t="shared" si="289"/>
        <v/>
      </c>
      <c r="K887" s="32" t="str">
        <f t="shared" si="301"/>
        <v/>
      </c>
      <c r="L887" s="32" t="str">
        <f t="shared" si="302"/>
        <v/>
      </c>
      <c r="M887" s="32" t="str">
        <f t="shared" si="290"/>
        <v/>
      </c>
      <c r="N887" s="32" t="str">
        <f t="shared" si="291"/>
        <v/>
      </c>
      <c r="O887" s="35" t="s">
        <v>51</v>
      </c>
      <c r="P887" s="32"/>
      <c r="Q887" s="32"/>
      <c r="R887" s="100" t="str">
        <f t="shared" si="303"/>
        <v/>
      </c>
      <c r="S887" s="100" t="str">
        <f t="shared" si="304"/>
        <v/>
      </c>
      <c r="T887" s="100" t="str">
        <f t="shared" si="305"/>
        <v/>
      </c>
      <c r="U887" s="100" t="str">
        <f t="shared" si="306"/>
        <v/>
      </c>
      <c r="V887" s="100" t="str">
        <f t="shared" si="292"/>
        <v/>
      </c>
      <c r="W887" s="100" t="str">
        <f t="shared" si="307"/>
        <v/>
      </c>
      <c r="X887" s="100" t="str">
        <f t="shared" si="293"/>
        <v/>
      </c>
      <c r="Y887" s="100" t="str">
        <f t="shared" si="294"/>
        <v/>
      </c>
      <c r="Z887" s="100" t="str">
        <f>IF(LEN(P887)&gt;0, DATA_ANALYSIS!E$20*P887+DATA_ANALYSIS!R$20, "")</f>
        <v/>
      </c>
      <c r="AA887" s="100" t="str">
        <f t="shared" si="295"/>
        <v/>
      </c>
      <c r="AB887" s="100" t="str">
        <f t="shared" si="296"/>
        <v/>
      </c>
      <c r="AC887" s="106" t="str">
        <f t="shared" si="297"/>
        <v/>
      </c>
    </row>
    <row r="888" spans="2:29" x14ac:dyDescent="0.2">
      <c r="B888" s="26"/>
      <c r="C888" s="101">
        <f t="shared" si="298"/>
        <v>0</v>
      </c>
      <c r="D888" s="105"/>
      <c r="E888" s="35"/>
      <c r="F888" s="32" t="str">
        <f t="shared" si="299"/>
        <v>N</v>
      </c>
      <c r="G888" s="32" t="str">
        <f t="shared" si="300"/>
        <v>N</v>
      </c>
      <c r="H888" s="32" t="str">
        <f t="shared" si="308"/>
        <v/>
      </c>
      <c r="I888" s="32" t="str">
        <f t="shared" si="288"/>
        <v/>
      </c>
      <c r="J888" s="32" t="str">
        <f t="shared" si="289"/>
        <v/>
      </c>
      <c r="K888" s="32" t="str">
        <f t="shared" si="301"/>
        <v/>
      </c>
      <c r="L888" s="32" t="str">
        <f t="shared" si="302"/>
        <v/>
      </c>
      <c r="M888" s="32" t="str">
        <f t="shared" si="290"/>
        <v/>
      </c>
      <c r="N888" s="32" t="str">
        <f t="shared" si="291"/>
        <v/>
      </c>
      <c r="O888" s="35" t="s">
        <v>51</v>
      </c>
      <c r="P888" s="32"/>
      <c r="Q888" s="32"/>
      <c r="R888" s="100" t="str">
        <f t="shared" si="303"/>
        <v/>
      </c>
      <c r="S888" s="100" t="str">
        <f t="shared" si="304"/>
        <v/>
      </c>
      <c r="T888" s="100" t="str">
        <f t="shared" si="305"/>
        <v/>
      </c>
      <c r="U888" s="100" t="str">
        <f t="shared" si="306"/>
        <v/>
      </c>
      <c r="V888" s="100" t="str">
        <f t="shared" si="292"/>
        <v/>
      </c>
      <c r="W888" s="100" t="str">
        <f t="shared" si="307"/>
        <v/>
      </c>
      <c r="X888" s="100" t="str">
        <f t="shared" si="293"/>
        <v/>
      </c>
      <c r="Y888" s="100" t="str">
        <f t="shared" si="294"/>
        <v/>
      </c>
      <c r="Z888" s="100" t="str">
        <f>IF(LEN(P888)&gt;0, DATA_ANALYSIS!E$20*P888+DATA_ANALYSIS!R$20, "")</f>
        <v/>
      </c>
      <c r="AA888" s="100" t="str">
        <f t="shared" si="295"/>
        <v/>
      </c>
      <c r="AB888" s="100" t="str">
        <f t="shared" si="296"/>
        <v/>
      </c>
      <c r="AC888" s="106" t="str">
        <f t="shared" si="297"/>
        <v/>
      </c>
    </row>
    <row r="889" spans="2:29" x14ac:dyDescent="0.2">
      <c r="B889" s="26"/>
      <c r="C889" s="101">
        <f t="shared" si="298"/>
        <v>0</v>
      </c>
      <c r="D889" s="105"/>
      <c r="E889" s="35"/>
      <c r="F889" s="32" t="str">
        <f t="shared" si="299"/>
        <v>N</v>
      </c>
      <c r="G889" s="32" t="str">
        <f t="shared" si="300"/>
        <v>N</v>
      </c>
      <c r="H889" s="32" t="str">
        <f t="shared" si="308"/>
        <v/>
      </c>
      <c r="I889" s="32" t="str">
        <f t="shared" si="288"/>
        <v/>
      </c>
      <c r="J889" s="32" t="str">
        <f t="shared" si="289"/>
        <v/>
      </c>
      <c r="K889" s="32" t="str">
        <f t="shared" si="301"/>
        <v/>
      </c>
      <c r="L889" s="32" t="str">
        <f t="shared" si="302"/>
        <v/>
      </c>
      <c r="M889" s="32" t="str">
        <f t="shared" si="290"/>
        <v/>
      </c>
      <c r="N889" s="32" t="str">
        <f t="shared" si="291"/>
        <v/>
      </c>
      <c r="O889" s="35" t="s">
        <v>51</v>
      </c>
      <c r="P889" s="32"/>
      <c r="Q889" s="32"/>
      <c r="R889" s="100" t="str">
        <f t="shared" si="303"/>
        <v/>
      </c>
      <c r="S889" s="100" t="str">
        <f t="shared" si="304"/>
        <v/>
      </c>
      <c r="T889" s="100" t="str">
        <f t="shared" si="305"/>
        <v/>
      </c>
      <c r="U889" s="100" t="str">
        <f t="shared" si="306"/>
        <v/>
      </c>
      <c r="V889" s="100" t="str">
        <f t="shared" si="292"/>
        <v/>
      </c>
      <c r="W889" s="100" t="str">
        <f t="shared" si="307"/>
        <v/>
      </c>
      <c r="X889" s="100" t="str">
        <f t="shared" si="293"/>
        <v/>
      </c>
      <c r="Y889" s="100" t="str">
        <f t="shared" si="294"/>
        <v/>
      </c>
      <c r="Z889" s="100" t="str">
        <f>IF(LEN(P889)&gt;0, DATA_ANALYSIS!E$20*P889+DATA_ANALYSIS!R$20, "")</f>
        <v/>
      </c>
      <c r="AA889" s="100" t="str">
        <f t="shared" si="295"/>
        <v/>
      </c>
      <c r="AB889" s="100" t="str">
        <f t="shared" si="296"/>
        <v/>
      </c>
      <c r="AC889" s="106" t="str">
        <f t="shared" si="297"/>
        <v/>
      </c>
    </row>
    <row r="890" spans="2:29" x14ac:dyDescent="0.2">
      <c r="B890" s="26"/>
      <c r="C890" s="101">
        <f t="shared" si="298"/>
        <v>0</v>
      </c>
      <c r="D890" s="105"/>
      <c r="E890" s="35"/>
      <c r="F890" s="32" t="str">
        <f t="shared" si="299"/>
        <v>N</v>
      </c>
      <c r="G890" s="32" t="str">
        <f t="shared" si="300"/>
        <v>N</v>
      </c>
      <c r="H890" s="32" t="str">
        <f t="shared" si="308"/>
        <v/>
      </c>
      <c r="I890" s="32" t="str">
        <f t="shared" si="288"/>
        <v/>
      </c>
      <c r="J890" s="32" t="str">
        <f t="shared" si="289"/>
        <v/>
      </c>
      <c r="K890" s="32" t="str">
        <f t="shared" si="301"/>
        <v/>
      </c>
      <c r="L890" s="32" t="str">
        <f t="shared" si="302"/>
        <v/>
      </c>
      <c r="M890" s="32" t="str">
        <f t="shared" si="290"/>
        <v/>
      </c>
      <c r="N890" s="32" t="str">
        <f t="shared" si="291"/>
        <v/>
      </c>
      <c r="O890" s="35" t="s">
        <v>51</v>
      </c>
      <c r="P890" s="32"/>
      <c r="Q890" s="32"/>
      <c r="R890" s="100" t="str">
        <f t="shared" si="303"/>
        <v/>
      </c>
      <c r="S890" s="100" t="str">
        <f t="shared" si="304"/>
        <v/>
      </c>
      <c r="T890" s="100" t="str">
        <f t="shared" si="305"/>
        <v/>
      </c>
      <c r="U890" s="100" t="str">
        <f t="shared" si="306"/>
        <v/>
      </c>
      <c r="V890" s="100" t="str">
        <f t="shared" si="292"/>
        <v/>
      </c>
      <c r="W890" s="100" t="str">
        <f t="shared" si="307"/>
        <v/>
      </c>
      <c r="X890" s="100" t="str">
        <f t="shared" si="293"/>
        <v/>
      </c>
      <c r="Y890" s="100" t="str">
        <f t="shared" si="294"/>
        <v/>
      </c>
      <c r="Z890" s="100" t="str">
        <f>IF(LEN(P890)&gt;0, DATA_ANALYSIS!E$20*P890+DATA_ANALYSIS!R$20, "")</f>
        <v/>
      </c>
      <c r="AA890" s="100" t="str">
        <f t="shared" si="295"/>
        <v/>
      </c>
      <c r="AB890" s="100" t="str">
        <f t="shared" si="296"/>
        <v/>
      </c>
      <c r="AC890" s="106" t="str">
        <f t="shared" si="297"/>
        <v/>
      </c>
    </row>
    <row r="891" spans="2:29" x14ac:dyDescent="0.2">
      <c r="B891" s="26"/>
      <c r="C891" s="101">
        <f t="shared" si="298"/>
        <v>0</v>
      </c>
      <c r="D891" s="105"/>
      <c r="E891" s="35"/>
      <c r="F891" s="32" t="str">
        <f t="shared" si="299"/>
        <v>N</v>
      </c>
      <c r="G891" s="32" t="str">
        <f t="shared" si="300"/>
        <v>N</v>
      </c>
      <c r="H891" s="32" t="str">
        <f t="shared" si="308"/>
        <v/>
      </c>
      <c r="I891" s="32" t="str">
        <f t="shared" si="288"/>
        <v/>
      </c>
      <c r="J891" s="32" t="str">
        <f t="shared" si="289"/>
        <v/>
      </c>
      <c r="K891" s="32" t="str">
        <f t="shared" si="301"/>
        <v/>
      </c>
      <c r="L891" s="32" t="str">
        <f t="shared" si="302"/>
        <v/>
      </c>
      <c r="M891" s="32" t="str">
        <f t="shared" si="290"/>
        <v/>
      </c>
      <c r="N891" s="32" t="str">
        <f t="shared" si="291"/>
        <v/>
      </c>
      <c r="O891" s="35" t="s">
        <v>51</v>
      </c>
      <c r="P891" s="32"/>
      <c r="Q891" s="32"/>
      <c r="R891" s="100" t="str">
        <f t="shared" si="303"/>
        <v/>
      </c>
      <c r="S891" s="100" t="str">
        <f t="shared" si="304"/>
        <v/>
      </c>
      <c r="T891" s="100" t="str">
        <f t="shared" si="305"/>
        <v/>
      </c>
      <c r="U891" s="100" t="str">
        <f t="shared" si="306"/>
        <v/>
      </c>
      <c r="V891" s="100" t="str">
        <f t="shared" si="292"/>
        <v/>
      </c>
      <c r="W891" s="100" t="str">
        <f t="shared" si="307"/>
        <v/>
      </c>
      <c r="X891" s="100" t="str">
        <f t="shared" si="293"/>
        <v/>
      </c>
      <c r="Y891" s="100" t="str">
        <f t="shared" si="294"/>
        <v/>
      </c>
      <c r="Z891" s="100" t="str">
        <f>IF(LEN(P891)&gt;0, DATA_ANALYSIS!E$20*P891+DATA_ANALYSIS!R$20, "")</f>
        <v/>
      </c>
      <c r="AA891" s="100" t="str">
        <f t="shared" si="295"/>
        <v/>
      </c>
      <c r="AB891" s="100" t="str">
        <f t="shared" si="296"/>
        <v/>
      </c>
      <c r="AC891" s="106" t="str">
        <f t="shared" si="297"/>
        <v/>
      </c>
    </row>
    <row r="892" spans="2:29" x14ac:dyDescent="0.2">
      <c r="B892" s="26"/>
      <c r="C892" s="101">
        <f t="shared" si="298"/>
        <v>0</v>
      </c>
      <c r="D892" s="105"/>
      <c r="E892" s="35"/>
      <c r="F892" s="32" t="str">
        <f t="shared" si="299"/>
        <v>N</v>
      </c>
      <c r="G892" s="32" t="str">
        <f t="shared" si="300"/>
        <v>N</v>
      </c>
      <c r="H892" s="32" t="str">
        <f t="shared" si="308"/>
        <v/>
      </c>
      <c r="I892" s="32" t="str">
        <f t="shared" si="288"/>
        <v/>
      </c>
      <c r="J892" s="32" t="str">
        <f t="shared" si="289"/>
        <v/>
      </c>
      <c r="K892" s="32" t="str">
        <f t="shared" si="301"/>
        <v/>
      </c>
      <c r="L892" s="32" t="str">
        <f t="shared" si="302"/>
        <v/>
      </c>
      <c r="M892" s="32" t="str">
        <f t="shared" si="290"/>
        <v/>
      </c>
      <c r="N892" s="32" t="str">
        <f t="shared" si="291"/>
        <v/>
      </c>
      <c r="O892" s="35" t="s">
        <v>51</v>
      </c>
      <c r="P892" s="32"/>
      <c r="Q892" s="32"/>
      <c r="R892" s="100" t="str">
        <f t="shared" si="303"/>
        <v/>
      </c>
      <c r="S892" s="100" t="str">
        <f t="shared" si="304"/>
        <v/>
      </c>
      <c r="T892" s="100" t="str">
        <f t="shared" si="305"/>
        <v/>
      </c>
      <c r="U892" s="100" t="str">
        <f t="shared" si="306"/>
        <v/>
      </c>
      <c r="V892" s="100" t="str">
        <f t="shared" si="292"/>
        <v/>
      </c>
      <c r="W892" s="100" t="str">
        <f t="shared" si="307"/>
        <v/>
      </c>
      <c r="X892" s="100" t="str">
        <f t="shared" si="293"/>
        <v/>
      </c>
      <c r="Y892" s="100" t="str">
        <f t="shared" si="294"/>
        <v/>
      </c>
      <c r="Z892" s="100" t="str">
        <f>IF(LEN(P892)&gt;0, DATA_ANALYSIS!E$20*P892+DATA_ANALYSIS!R$20, "")</f>
        <v/>
      </c>
      <c r="AA892" s="100" t="str">
        <f t="shared" si="295"/>
        <v/>
      </c>
      <c r="AB892" s="100" t="str">
        <f t="shared" si="296"/>
        <v/>
      </c>
      <c r="AC892" s="106" t="str">
        <f t="shared" si="297"/>
        <v/>
      </c>
    </row>
    <row r="893" spans="2:29" x14ac:dyDescent="0.2">
      <c r="B893" s="26"/>
      <c r="C893" s="101">
        <f t="shared" si="298"/>
        <v>0</v>
      </c>
      <c r="D893" s="105"/>
      <c r="E893" s="35"/>
      <c r="F893" s="32" t="str">
        <f t="shared" si="299"/>
        <v>N</v>
      </c>
      <c r="G893" s="32" t="str">
        <f t="shared" si="300"/>
        <v>N</v>
      </c>
      <c r="H893" s="32" t="str">
        <f t="shared" si="308"/>
        <v/>
      </c>
      <c r="I893" s="32" t="str">
        <f t="shared" si="288"/>
        <v/>
      </c>
      <c r="J893" s="32" t="str">
        <f t="shared" si="289"/>
        <v/>
      </c>
      <c r="K893" s="32" t="str">
        <f t="shared" si="301"/>
        <v/>
      </c>
      <c r="L893" s="32" t="str">
        <f t="shared" si="302"/>
        <v/>
      </c>
      <c r="M893" s="32" t="str">
        <f t="shared" si="290"/>
        <v/>
      </c>
      <c r="N893" s="32" t="str">
        <f t="shared" si="291"/>
        <v/>
      </c>
      <c r="O893" s="35" t="s">
        <v>51</v>
      </c>
      <c r="P893" s="32"/>
      <c r="Q893" s="32"/>
      <c r="R893" s="100" t="str">
        <f t="shared" si="303"/>
        <v/>
      </c>
      <c r="S893" s="100" t="str">
        <f t="shared" si="304"/>
        <v/>
      </c>
      <c r="T893" s="100" t="str">
        <f t="shared" si="305"/>
        <v/>
      </c>
      <c r="U893" s="100" t="str">
        <f t="shared" si="306"/>
        <v/>
      </c>
      <c r="V893" s="100" t="str">
        <f t="shared" si="292"/>
        <v/>
      </c>
      <c r="W893" s="100" t="str">
        <f t="shared" si="307"/>
        <v/>
      </c>
      <c r="X893" s="100" t="str">
        <f t="shared" si="293"/>
        <v/>
      </c>
      <c r="Y893" s="100" t="str">
        <f t="shared" si="294"/>
        <v/>
      </c>
      <c r="Z893" s="100" t="str">
        <f>IF(LEN(P893)&gt;0, DATA_ANALYSIS!E$20*P893+DATA_ANALYSIS!R$20, "")</f>
        <v/>
      </c>
      <c r="AA893" s="100" t="str">
        <f t="shared" si="295"/>
        <v/>
      </c>
      <c r="AB893" s="100" t="str">
        <f t="shared" si="296"/>
        <v/>
      </c>
      <c r="AC893" s="106" t="str">
        <f t="shared" si="297"/>
        <v/>
      </c>
    </row>
    <row r="894" spans="2:29" x14ac:dyDescent="0.2">
      <c r="B894" s="26"/>
      <c r="C894" s="101">
        <f t="shared" si="298"/>
        <v>0</v>
      </c>
      <c r="D894" s="105"/>
      <c r="E894" s="35"/>
      <c r="F894" s="32" t="str">
        <f t="shared" si="299"/>
        <v>N</v>
      </c>
      <c r="G894" s="32" t="str">
        <f t="shared" si="300"/>
        <v>N</v>
      </c>
      <c r="H894" s="32" t="str">
        <f t="shared" si="308"/>
        <v/>
      </c>
      <c r="I894" s="32" t="str">
        <f t="shared" si="288"/>
        <v/>
      </c>
      <c r="J894" s="32" t="str">
        <f t="shared" si="289"/>
        <v/>
      </c>
      <c r="K894" s="32" t="str">
        <f t="shared" si="301"/>
        <v/>
      </c>
      <c r="L894" s="32" t="str">
        <f t="shared" si="302"/>
        <v/>
      </c>
      <c r="M894" s="32" t="str">
        <f t="shared" si="290"/>
        <v/>
      </c>
      <c r="N894" s="32" t="str">
        <f t="shared" si="291"/>
        <v/>
      </c>
      <c r="O894" s="35" t="s">
        <v>51</v>
      </c>
      <c r="P894" s="32"/>
      <c r="Q894" s="32"/>
      <c r="R894" s="100" t="str">
        <f t="shared" si="303"/>
        <v/>
      </c>
      <c r="S894" s="100" t="str">
        <f t="shared" si="304"/>
        <v/>
      </c>
      <c r="T894" s="100" t="str">
        <f t="shared" si="305"/>
        <v/>
      </c>
      <c r="U894" s="100" t="str">
        <f t="shared" si="306"/>
        <v/>
      </c>
      <c r="V894" s="100" t="str">
        <f t="shared" si="292"/>
        <v/>
      </c>
      <c r="W894" s="100" t="str">
        <f t="shared" si="307"/>
        <v/>
      </c>
      <c r="X894" s="100" t="str">
        <f t="shared" si="293"/>
        <v/>
      </c>
      <c r="Y894" s="100" t="str">
        <f t="shared" si="294"/>
        <v/>
      </c>
      <c r="Z894" s="100" t="str">
        <f>IF(LEN(P894)&gt;0, DATA_ANALYSIS!E$20*P894+DATA_ANALYSIS!R$20, "")</f>
        <v/>
      </c>
      <c r="AA894" s="100" t="str">
        <f t="shared" si="295"/>
        <v/>
      </c>
      <c r="AB894" s="100" t="str">
        <f t="shared" si="296"/>
        <v/>
      </c>
      <c r="AC894" s="106" t="str">
        <f t="shared" si="297"/>
        <v/>
      </c>
    </row>
    <row r="895" spans="2:29" x14ac:dyDescent="0.2">
      <c r="B895" s="26"/>
      <c r="C895" s="101">
        <f t="shared" si="298"/>
        <v>0</v>
      </c>
      <c r="D895" s="105"/>
      <c r="E895" s="35"/>
      <c r="F895" s="32" t="str">
        <f t="shared" si="299"/>
        <v>N</v>
      </c>
      <c r="G895" s="32" t="str">
        <f t="shared" si="300"/>
        <v>N</v>
      </c>
      <c r="H895" s="32" t="str">
        <f t="shared" si="308"/>
        <v/>
      </c>
      <c r="I895" s="32" t="str">
        <f t="shared" si="288"/>
        <v/>
      </c>
      <c r="J895" s="32" t="str">
        <f t="shared" si="289"/>
        <v/>
      </c>
      <c r="K895" s="32" t="str">
        <f t="shared" si="301"/>
        <v/>
      </c>
      <c r="L895" s="32" t="str">
        <f t="shared" si="302"/>
        <v/>
      </c>
      <c r="M895" s="32" t="str">
        <f t="shared" si="290"/>
        <v/>
      </c>
      <c r="N895" s="32" t="str">
        <f t="shared" si="291"/>
        <v/>
      </c>
      <c r="O895" s="35" t="s">
        <v>51</v>
      </c>
      <c r="P895" s="32"/>
      <c r="Q895" s="32"/>
      <c r="R895" s="100" t="str">
        <f t="shared" si="303"/>
        <v/>
      </c>
      <c r="S895" s="100" t="str">
        <f t="shared" si="304"/>
        <v/>
      </c>
      <c r="T895" s="100" t="str">
        <f t="shared" si="305"/>
        <v/>
      </c>
      <c r="U895" s="100" t="str">
        <f t="shared" si="306"/>
        <v/>
      </c>
      <c r="V895" s="100" t="str">
        <f t="shared" si="292"/>
        <v/>
      </c>
      <c r="W895" s="100" t="str">
        <f t="shared" si="307"/>
        <v/>
      </c>
      <c r="X895" s="100" t="str">
        <f t="shared" si="293"/>
        <v/>
      </c>
      <c r="Y895" s="100" t="str">
        <f t="shared" si="294"/>
        <v/>
      </c>
      <c r="Z895" s="100" t="str">
        <f>IF(LEN(P895)&gt;0, DATA_ANALYSIS!E$20*P895+DATA_ANALYSIS!R$20, "")</f>
        <v/>
      </c>
      <c r="AA895" s="100" t="str">
        <f t="shared" si="295"/>
        <v/>
      </c>
      <c r="AB895" s="100" t="str">
        <f t="shared" si="296"/>
        <v/>
      </c>
      <c r="AC895" s="106" t="str">
        <f t="shared" si="297"/>
        <v/>
      </c>
    </row>
    <row r="896" spans="2:29" x14ac:dyDescent="0.2">
      <c r="B896" s="26"/>
      <c r="C896" s="101">
        <f t="shared" si="298"/>
        <v>0</v>
      </c>
      <c r="D896" s="105"/>
      <c r="E896" s="35"/>
      <c r="F896" s="32" t="str">
        <f t="shared" si="299"/>
        <v>N</v>
      </c>
      <c r="G896" s="32" t="str">
        <f t="shared" si="300"/>
        <v>N</v>
      </c>
      <c r="H896" s="32" t="str">
        <f t="shared" si="308"/>
        <v/>
      </c>
      <c r="I896" s="32" t="str">
        <f t="shared" si="288"/>
        <v/>
      </c>
      <c r="J896" s="32" t="str">
        <f t="shared" si="289"/>
        <v/>
      </c>
      <c r="K896" s="32" t="str">
        <f t="shared" si="301"/>
        <v/>
      </c>
      <c r="L896" s="32" t="str">
        <f t="shared" si="302"/>
        <v/>
      </c>
      <c r="M896" s="32" t="str">
        <f t="shared" si="290"/>
        <v/>
      </c>
      <c r="N896" s="32" t="str">
        <f t="shared" si="291"/>
        <v/>
      </c>
      <c r="O896" s="35" t="s">
        <v>51</v>
      </c>
      <c r="P896" s="32"/>
      <c r="Q896" s="32"/>
      <c r="R896" s="100" t="str">
        <f t="shared" si="303"/>
        <v/>
      </c>
      <c r="S896" s="100" t="str">
        <f t="shared" si="304"/>
        <v/>
      </c>
      <c r="T896" s="100" t="str">
        <f t="shared" si="305"/>
        <v/>
      </c>
      <c r="U896" s="100" t="str">
        <f t="shared" si="306"/>
        <v/>
      </c>
      <c r="V896" s="100" t="str">
        <f t="shared" si="292"/>
        <v/>
      </c>
      <c r="W896" s="100" t="str">
        <f t="shared" si="307"/>
        <v/>
      </c>
      <c r="X896" s="100" t="str">
        <f t="shared" si="293"/>
        <v/>
      </c>
      <c r="Y896" s="100" t="str">
        <f t="shared" si="294"/>
        <v/>
      </c>
      <c r="Z896" s="100" t="str">
        <f>IF(LEN(P896)&gt;0, DATA_ANALYSIS!E$20*P896+DATA_ANALYSIS!R$20, "")</f>
        <v/>
      </c>
      <c r="AA896" s="100" t="str">
        <f t="shared" si="295"/>
        <v/>
      </c>
      <c r="AB896" s="100" t="str">
        <f t="shared" si="296"/>
        <v/>
      </c>
      <c r="AC896" s="106" t="str">
        <f t="shared" si="297"/>
        <v/>
      </c>
    </row>
    <row r="897" spans="2:29" x14ac:dyDescent="0.2">
      <c r="B897" s="26"/>
      <c r="C897" s="101">
        <f t="shared" si="298"/>
        <v>0</v>
      </c>
      <c r="D897" s="105"/>
      <c r="E897" s="35"/>
      <c r="F897" s="32" t="str">
        <f t="shared" si="299"/>
        <v>N</v>
      </c>
      <c r="G897" s="32" t="str">
        <f t="shared" si="300"/>
        <v>N</v>
      </c>
      <c r="H897" s="32" t="str">
        <f t="shared" si="308"/>
        <v/>
      </c>
      <c r="I897" s="32" t="str">
        <f t="shared" si="288"/>
        <v/>
      </c>
      <c r="J897" s="32" t="str">
        <f t="shared" si="289"/>
        <v/>
      </c>
      <c r="K897" s="32" t="str">
        <f t="shared" si="301"/>
        <v/>
      </c>
      <c r="L897" s="32" t="str">
        <f t="shared" si="302"/>
        <v/>
      </c>
      <c r="M897" s="32" t="str">
        <f t="shared" si="290"/>
        <v/>
      </c>
      <c r="N897" s="32" t="str">
        <f t="shared" si="291"/>
        <v/>
      </c>
      <c r="O897" s="35" t="s">
        <v>51</v>
      </c>
      <c r="P897" s="32"/>
      <c r="Q897" s="32"/>
      <c r="R897" s="100" t="str">
        <f t="shared" si="303"/>
        <v/>
      </c>
      <c r="S897" s="100" t="str">
        <f t="shared" si="304"/>
        <v/>
      </c>
      <c r="T897" s="100" t="str">
        <f t="shared" si="305"/>
        <v/>
      </c>
      <c r="U897" s="100" t="str">
        <f t="shared" si="306"/>
        <v/>
      </c>
      <c r="V897" s="100" t="str">
        <f t="shared" si="292"/>
        <v/>
      </c>
      <c r="W897" s="100" t="str">
        <f t="shared" si="307"/>
        <v/>
      </c>
      <c r="X897" s="100" t="str">
        <f t="shared" si="293"/>
        <v/>
      </c>
      <c r="Y897" s="100" t="str">
        <f t="shared" si="294"/>
        <v/>
      </c>
      <c r="Z897" s="100" t="str">
        <f>IF(LEN(P897)&gt;0, DATA_ANALYSIS!E$20*P897+DATA_ANALYSIS!R$20, "")</f>
        <v/>
      </c>
      <c r="AA897" s="100" t="str">
        <f t="shared" si="295"/>
        <v/>
      </c>
      <c r="AB897" s="100" t="str">
        <f t="shared" si="296"/>
        <v/>
      </c>
      <c r="AC897" s="106" t="str">
        <f t="shared" si="297"/>
        <v/>
      </c>
    </row>
    <row r="898" spans="2:29" x14ac:dyDescent="0.2">
      <c r="B898" s="26"/>
      <c r="C898" s="101">
        <f t="shared" si="298"/>
        <v>0</v>
      </c>
      <c r="D898" s="105"/>
      <c r="E898" s="35"/>
      <c r="F898" s="32" t="str">
        <f t="shared" si="299"/>
        <v>N</v>
      </c>
      <c r="G898" s="32" t="str">
        <f t="shared" si="300"/>
        <v>N</v>
      </c>
      <c r="H898" s="32" t="str">
        <f t="shared" si="308"/>
        <v/>
      </c>
      <c r="I898" s="32" t="str">
        <f t="shared" si="288"/>
        <v/>
      </c>
      <c r="J898" s="32" t="str">
        <f t="shared" si="289"/>
        <v/>
      </c>
      <c r="K898" s="32" t="str">
        <f t="shared" si="301"/>
        <v/>
      </c>
      <c r="L898" s="32" t="str">
        <f t="shared" si="302"/>
        <v/>
      </c>
      <c r="M898" s="32" t="str">
        <f t="shared" si="290"/>
        <v/>
      </c>
      <c r="N898" s="32" t="str">
        <f t="shared" si="291"/>
        <v/>
      </c>
      <c r="O898" s="35" t="s">
        <v>51</v>
      </c>
      <c r="P898" s="32"/>
      <c r="Q898" s="32"/>
      <c r="R898" s="100" t="str">
        <f t="shared" si="303"/>
        <v/>
      </c>
      <c r="S898" s="100" t="str">
        <f t="shared" si="304"/>
        <v/>
      </c>
      <c r="T898" s="100" t="str">
        <f t="shared" si="305"/>
        <v/>
      </c>
      <c r="U898" s="100" t="str">
        <f t="shared" si="306"/>
        <v/>
      </c>
      <c r="V898" s="100" t="str">
        <f t="shared" si="292"/>
        <v/>
      </c>
      <c r="W898" s="100" t="str">
        <f t="shared" si="307"/>
        <v/>
      </c>
      <c r="X898" s="100" t="str">
        <f t="shared" si="293"/>
        <v/>
      </c>
      <c r="Y898" s="100" t="str">
        <f t="shared" si="294"/>
        <v/>
      </c>
      <c r="Z898" s="100" t="str">
        <f>IF(LEN(P898)&gt;0, DATA_ANALYSIS!E$20*P898+DATA_ANALYSIS!R$20, "")</f>
        <v/>
      </c>
      <c r="AA898" s="100" t="str">
        <f t="shared" si="295"/>
        <v/>
      </c>
      <c r="AB898" s="100" t="str">
        <f t="shared" si="296"/>
        <v/>
      </c>
      <c r="AC898" s="106" t="str">
        <f t="shared" si="297"/>
        <v/>
      </c>
    </row>
    <row r="899" spans="2:29" x14ac:dyDescent="0.2">
      <c r="B899" s="26"/>
      <c r="C899" s="101">
        <f t="shared" si="298"/>
        <v>0</v>
      </c>
      <c r="D899" s="105"/>
      <c r="E899" s="35"/>
      <c r="F899" s="32" t="str">
        <f t="shared" si="299"/>
        <v>N</v>
      </c>
      <c r="G899" s="32" t="str">
        <f t="shared" si="300"/>
        <v>N</v>
      </c>
      <c r="H899" s="32" t="str">
        <f t="shared" si="308"/>
        <v/>
      </c>
      <c r="I899" s="32" t="str">
        <f t="shared" si="288"/>
        <v/>
      </c>
      <c r="J899" s="32" t="str">
        <f t="shared" si="289"/>
        <v/>
      </c>
      <c r="K899" s="32" t="str">
        <f t="shared" si="301"/>
        <v/>
      </c>
      <c r="L899" s="32" t="str">
        <f t="shared" si="302"/>
        <v/>
      </c>
      <c r="M899" s="32" t="str">
        <f t="shared" si="290"/>
        <v/>
      </c>
      <c r="N899" s="32" t="str">
        <f t="shared" si="291"/>
        <v/>
      </c>
      <c r="O899" s="35" t="s">
        <v>51</v>
      </c>
      <c r="P899" s="32"/>
      <c r="Q899" s="32"/>
      <c r="R899" s="100" t="str">
        <f t="shared" si="303"/>
        <v/>
      </c>
      <c r="S899" s="100" t="str">
        <f t="shared" si="304"/>
        <v/>
      </c>
      <c r="T899" s="100" t="str">
        <f t="shared" si="305"/>
        <v/>
      </c>
      <c r="U899" s="100" t="str">
        <f t="shared" si="306"/>
        <v/>
      </c>
      <c r="V899" s="100" t="str">
        <f t="shared" si="292"/>
        <v/>
      </c>
      <c r="W899" s="100" t="str">
        <f t="shared" si="307"/>
        <v/>
      </c>
      <c r="X899" s="100" t="str">
        <f t="shared" si="293"/>
        <v/>
      </c>
      <c r="Y899" s="100" t="str">
        <f t="shared" si="294"/>
        <v/>
      </c>
      <c r="Z899" s="100" t="str">
        <f>IF(LEN(P899)&gt;0, DATA_ANALYSIS!E$20*P899+DATA_ANALYSIS!R$20, "")</f>
        <v/>
      </c>
      <c r="AA899" s="100" t="str">
        <f t="shared" si="295"/>
        <v/>
      </c>
      <c r="AB899" s="100" t="str">
        <f t="shared" si="296"/>
        <v/>
      </c>
      <c r="AC899" s="106" t="str">
        <f t="shared" si="297"/>
        <v/>
      </c>
    </row>
    <row r="900" spans="2:29" x14ac:dyDescent="0.2">
      <c r="B900" s="26"/>
      <c r="C900" s="101">
        <f t="shared" si="298"/>
        <v>0</v>
      </c>
      <c r="D900" s="105"/>
      <c r="E900" s="35"/>
      <c r="F900" s="32" t="str">
        <f t="shared" si="299"/>
        <v>N</v>
      </c>
      <c r="G900" s="32" t="str">
        <f t="shared" si="300"/>
        <v>N</v>
      </c>
      <c r="H900" s="32" t="str">
        <f t="shared" si="308"/>
        <v/>
      </c>
      <c r="I900" s="32" t="str">
        <f t="shared" si="288"/>
        <v/>
      </c>
      <c r="J900" s="32" t="str">
        <f t="shared" si="289"/>
        <v/>
      </c>
      <c r="K900" s="32" t="str">
        <f t="shared" si="301"/>
        <v/>
      </c>
      <c r="L900" s="32" t="str">
        <f t="shared" si="302"/>
        <v/>
      </c>
      <c r="M900" s="32" t="str">
        <f t="shared" si="290"/>
        <v/>
      </c>
      <c r="N900" s="32" t="str">
        <f t="shared" si="291"/>
        <v/>
      </c>
      <c r="O900" s="35" t="s">
        <v>51</v>
      </c>
      <c r="P900" s="32"/>
      <c r="Q900" s="32"/>
      <c r="R900" s="100" t="str">
        <f t="shared" si="303"/>
        <v/>
      </c>
      <c r="S900" s="100" t="str">
        <f t="shared" si="304"/>
        <v/>
      </c>
      <c r="T900" s="100" t="str">
        <f t="shared" si="305"/>
        <v/>
      </c>
      <c r="U900" s="100" t="str">
        <f t="shared" si="306"/>
        <v/>
      </c>
      <c r="V900" s="100" t="str">
        <f t="shared" si="292"/>
        <v/>
      </c>
      <c r="W900" s="100" t="str">
        <f t="shared" si="307"/>
        <v/>
      </c>
      <c r="X900" s="100" t="str">
        <f t="shared" si="293"/>
        <v/>
      </c>
      <c r="Y900" s="100" t="str">
        <f t="shared" si="294"/>
        <v/>
      </c>
      <c r="Z900" s="100" t="str">
        <f>IF(LEN(P900)&gt;0, DATA_ANALYSIS!E$20*P900+DATA_ANALYSIS!R$20, "")</f>
        <v/>
      </c>
      <c r="AA900" s="100" t="str">
        <f t="shared" si="295"/>
        <v/>
      </c>
      <c r="AB900" s="100" t="str">
        <f t="shared" si="296"/>
        <v/>
      </c>
      <c r="AC900" s="106" t="str">
        <f t="shared" si="297"/>
        <v/>
      </c>
    </row>
    <row r="901" spans="2:29" x14ac:dyDescent="0.2">
      <c r="B901" s="26"/>
      <c r="C901" s="101">
        <f t="shared" si="298"/>
        <v>0</v>
      </c>
      <c r="D901" s="105"/>
      <c r="E901" s="35"/>
      <c r="F901" s="32" t="str">
        <f t="shared" si="299"/>
        <v>N</v>
      </c>
      <c r="G901" s="32" t="str">
        <f t="shared" si="300"/>
        <v>N</v>
      </c>
      <c r="H901" s="32" t="str">
        <f t="shared" si="308"/>
        <v/>
      </c>
      <c r="I901" s="32" t="str">
        <f t="shared" si="288"/>
        <v/>
      </c>
      <c r="J901" s="32" t="str">
        <f t="shared" si="289"/>
        <v/>
      </c>
      <c r="K901" s="32" t="str">
        <f t="shared" si="301"/>
        <v/>
      </c>
      <c r="L901" s="32" t="str">
        <f t="shared" si="302"/>
        <v/>
      </c>
      <c r="M901" s="32" t="str">
        <f t="shared" si="290"/>
        <v/>
      </c>
      <c r="N901" s="32" t="str">
        <f t="shared" si="291"/>
        <v/>
      </c>
      <c r="O901" s="35" t="s">
        <v>51</v>
      </c>
      <c r="P901" s="32"/>
      <c r="Q901" s="32"/>
      <c r="R901" s="100" t="str">
        <f t="shared" si="303"/>
        <v/>
      </c>
      <c r="S901" s="100" t="str">
        <f t="shared" si="304"/>
        <v/>
      </c>
      <c r="T901" s="100" t="str">
        <f t="shared" si="305"/>
        <v/>
      </c>
      <c r="U901" s="100" t="str">
        <f t="shared" si="306"/>
        <v/>
      </c>
      <c r="V901" s="100" t="str">
        <f t="shared" si="292"/>
        <v/>
      </c>
      <c r="W901" s="100" t="str">
        <f t="shared" si="307"/>
        <v/>
      </c>
      <c r="X901" s="100" t="str">
        <f t="shared" si="293"/>
        <v/>
      </c>
      <c r="Y901" s="100" t="str">
        <f t="shared" si="294"/>
        <v/>
      </c>
      <c r="Z901" s="100" t="str">
        <f>IF(LEN(P901)&gt;0, DATA_ANALYSIS!E$20*P901+DATA_ANALYSIS!R$20, "")</f>
        <v/>
      </c>
      <c r="AA901" s="100" t="str">
        <f t="shared" si="295"/>
        <v/>
      </c>
      <c r="AB901" s="100" t="str">
        <f t="shared" si="296"/>
        <v/>
      </c>
      <c r="AC901" s="106" t="str">
        <f t="shared" si="297"/>
        <v/>
      </c>
    </row>
    <row r="902" spans="2:29" x14ac:dyDescent="0.2">
      <c r="B902" s="26"/>
      <c r="C902" s="101">
        <f t="shared" si="298"/>
        <v>0</v>
      </c>
      <c r="D902" s="105"/>
      <c r="E902" s="35"/>
      <c r="F902" s="32" t="str">
        <f t="shared" si="299"/>
        <v>N</v>
      </c>
      <c r="G902" s="32" t="str">
        <f t="shared" si="300"/>
        <v>N</v>
      </c>
      <c r="H902" s="32" t="str">
        <f t="shared" si="308"/>
        <v/>
      </c>
      <c r="I902" s="32" t="str">
        <f t="shared" si="288"/>
        <v/>
      </c>
      <c r="J902" s="32" t="str">
        <f t="shared" si="289"/>
        <v/>
      </c>
      <c r="K902" s="32" t="str">
        <f t="shared" si="301"/>
        <v/>
      </c>
      <c r="L902" s="32" t="str">
        <f t="shared" si="302"/>
        <v/>
      </c>
      <c r="M902" s="32" t="str">
        <f t="shared" si="290"/>
        <v/>
      </c>
      <c r="N902" s="32" t="str">
        <f t="shared" si="291"/>
        <v/>
      </c>
      <c r="O902" s="35" t="s">
        <v>51</v>
      </c>
      <c r="P902" s="32"/>
      <c r="Q902" s="32"/>
      <c r="R902" s="100" t="str">
        <f t="shared" si="303"/>
        <v/>
      </c>
      <c r="S902" s="100" t="str">
        <f t="shared" si="304"/>
        <v/>
      </c>
      <c r="T902" s="100" t="str">
        <f t="shared" si="305"/>
        <v/>
      </c>
      <c r="U902" s="100" t="str">
        <f t="shared" si="306"/>
        <v/>
      </c>
      <c r="V902" s="100" t="str">
        <f t="shared" si="292"/>
        <v/>
      </c>
      <c r="W902" s="100" t="str">
        <f t="shared" si="307"/>
        <v/>
      </c>
      <c r="X902" s="100" t="str">
        <f t="shared" si="293"/>
        <v/>
      </c>
      <c r="Y902" s="100" t="str">
        <f t="shared" si="294"/>
        <v/>
      </c>
      <c r="Z902" s="100" t="str">
        <f>IF(LEN(P902)&gt;0, DATA_ANALYSIS!E$20*P902+DATA_ANALYSIS!R$20, "")</f>
        <v/>
      </c>
      <c r="AA902" s="100" t="str">
        <f t="shared" si="295"/>
        <v/>
      </c>
      <c r="AB902" s="100" t="str">
        <f t="shared" si="296"/>
        <v/>
      </c>
      <c r="AC902" s="106" t="str">
        <f t="shared" si="297"/>
        <v/>
      </c>
    </row>
    <row r="903" spans="2:29" x14ac:dyDescent="0.2">
      <c r="B903" s="26"/>
      <c r="C903" s="101">
        <f t="shared" si="298"/>
        <v>0</v>
      </c>
      <c r="D903" s="105"/>
      <c r="E903" s="35"/>
      <c r="F903" s="32" t="str">
        <f t="shared" si="299"/>
        <v>N</v>
      </c>
      <c r="G903" s="32" t="str">
        <f t="shared" si="300"/>
        <v>N</v>
      </c>
      <c r="H903" s="32" t="str">
        <f t="shared" si="308"/>
        <v/>
      </c>
      <c r="I903" s="32" t="str">
        <f t="shared" si="288"/>
        <v/>
      </c>
      <c r="J903" s="32" t="str">
        <f t="shared" si="289"/>
        <v/>
      </c>
      <c r="K903" s="32" t="str">
        <f t="shared" si="301"/>
        <v/>
      </c>
      <c r="L903" s="32" t="str">
        <f t="shared" si="302"/>
        <v/>
      </c>
      <c r="M903" s="32" t="str">
        <f t="shared" si="290"/>
        <v/>
      </c>
      <c r="N903" s="32" t="str">
        <f t="shared" si="291"/>
        <v/>
      </c>
      <c r="O903" s="35" t="s">
        <v>51</v>
      </c>
      <c r="P903" s="32"/>
      <c r="Q903" s="32"/>
      <c r="R903" s="100" t="str">
        <f t="shared" si="303"/>
        <v/>
      </c>
      <c r="S903" s="100" t="str">
        <f t="shared" si="304"/>
        <v/>
      </c>
      <c r="T903" s="100" t="str">
        <f t="shared" si="305"/>
        <v/>
      </c>
      <c r="U903" s="100" t="str">
        <f t="shared" si="306"/>
        <v/>
      </c>
      <c r="V903" s="100" t="str">
        <f t="shared" si="292"/>
        <v/>
      </c>
      <c r="W903" s="100" t="str">
        <f t="shared" si="307"/>
        <v/>
      </c>
      <c r="X903" s="100" t="str">
        <f t="shared" si="293"/>
        <v/>
      </c>
      <c r="Y903" s="100" t="str">
        <f t="shared" si="294"/>
        <v/>
      </c>
      <c r="Z903" s="100" t="str">
        <f>IF(LEN(P903)&gt;0, DATA_ANALYSIS!E$20*P903+DATA_ANALYSIS!R$20, "")</f>
        <v/>
      </c>
      <c r="AA903" s="100" t="str">
        <f t="shared" si="295"/>
        <v/>
      </c>
      <c r="AB903" s="100" t="str">
        <f t="shared" si="296"/>
        <v/>
      </c>
      <c r="AC903" s="106" t="str">
        <f t="shared" si="297"/>
        <v/>
      </c>
    </row>
    <row r="904" spans="2:29" x14ac:dyDescent="0.2">
      <c r="B904" s="26"/>
      <c r="C904" s="101">
        <f t="shared" si="298"/>
        <v>0</v>
      </c>
      <c r="D904" s="105"/>
      <c r="E904" s="35"/>
      <c r="F904" s="32" t="str">
        <f t="shared" si="299"/>
        <v>N</v>
      </c>
      <c r="G904" s="32" t="str">
        <f t="shared" si="300"/>
        <v>N</v>
      </c>
      <c r="H904" s="32" t="str">
        <f t="shared" si="308"/>
        <v/>
      </c>
      <c r="I904" s="32" t="str">
        <f t="shared" si="288"/>
        <v/>
      </c>
      <c r="J904" s="32" t="str">
        <f t="shared" si="289"/>
        <v/>
      </c>
      <c r="K904" s="32" t="str">
        <f t="shared" si="301"/>
        <v/>
      </c>
      <c r="L904" s="32" t="str">
        <f t="shared" si="302"/>
        <v/>
      </c>
      <c r="M904" s="32" t="str">
        <f t="shared" si="290"/>
        <v/>
      </c>
      <c r="N904" s="32" t="str">
        <f t="shared" si="291"/>
        <v/>
      </c>
      <c r="O904" s="35" t="s">
        <v>51</v>
      </c>
      <c r="P904" s="32"/>
      <c r="Q904" s="32"/>
      <c r="R904" s="100" t="str">
        <f t="shared" si="303"/>
        <v/>
      </c>
      <c r="S904" s="100" t="str">
        <f t="shared" si="304"/>
        <v/>
      </c>
      <c r="T904" s="100" t="str">
        <f t="shared" si="305"/>
        <v/>
      </c>
      <c r="U904" s="100" t="str">
        <f t="shared" si="306"/>
        <v/>
      </c>
      <c r="V904" s="100" t="str">
        <f t="shared" si="292"/>
        <v/>
      </c>
      <c r="W904" s="100" t="str">
        <f t="shared" si="307"/>
        <v/>
      </c>
      <c r="X904" s="100" t="str">
        <f t="shared" si="293"/>
        <v/>
      </c>
      <c r="Y904" s="100" t="str">
        <f t="shared" si="294"/>
        <v/>
      </c>
      <c r="Z904" s="100" t="str">
        <f>IF(LEN(P904)&gt;0, DATA_ANALYSIS!E$20*P904+DATA_ANALYSIS!R$20, "")</f>
        <v/>
      </c>
      <c r="AA904" s="100" t="str">
        <f t="shared" si="295"/>
        <v/>
      </c>
      <c r="AB904" s="100" t="str">
        <f t="shared" si="296"/>
        <v/>
      </c>
      <c r="AC904" s="106" t="str">
        <f t="shared" si="297"/>
        <v/>
      </c>
    </row>
    <row r="905" spans="2:29" x14ac:dyDescent="0.2">
      <c r="B905" s="26"/>
      <c r="C905" s="101">
        <f t="shared" si="298"/>
        <v>0</v>
      </c>
      <c r="D905" s="105"/>
      <c r="E905" s="35"/>
      <c r="F905" s="32" t="str">
        <f t="shared" si="299"/>
        <v>N</v>
      </c>
      <c r="G905" s="32" t="str">
        <f t="shared" si="300"/>
        <v>N</v>
      </c>
      <c r="H905" s="32" t="str">
        <f t="shared" si="308"/>
        <v/>
      </c>
      <c r="I905" s="32" t="str">
        <f t="shared" si="288"/>
        <v/>
      </c>
      <c r="J905" s="32" t="str">
        <f t="shared" si="289"/>
        <v/>
      </c>
      <c r="K905" s="32" t="str">
        <f t="shared" si="301"/>
        <v/>
      </c>
      <c r="L905" s="32" t="str">
        <f t="shared" si="302"/>
        <v/>
      </c>
      <c r="M905" s="32" t="str">
        <f t="shared" si="290"/>
        <v/>
      </c>
      <c r="N905" s="32" t="str">
        <f t="shared" si="291"/>
        <v/>
      </c>
      <c r="O905" s="35" t="s">
        <v>51</v>
      </c>
      <c r="P905" s="32"/>
      <c r="Q905" s="32"/>
      <c r="R905" s="100" t="str">
        <f t="shared" si="303"/>
        <v/>
      </c>
      <c r="S905" s="100" t="str">
        <f t="shared" si="304"/>
        <v/>
      </c>
      <c r="T905" s="100" t="str">
        <f t="shared" si="305"/>
        <v/>
      </c>
      <c r="U905" s="100" t="str">
        <f t="shared" si="306"/>
        <v/>
      </c>
      <c r="V905" s="100" t="str">
        <f t="shared" si="292"/>
        <v/>
      </c>
      <c r="W905" s="100" t="str">
        <f t="shared" si="307"/>
        <v/>
      </c>
      <c r="X905" s="100" t="str">
        <f t="shared" si="293"/>
        <v/>
      </c>
      <c r="Y905" s="100" t="str">
        <f t="shared" si="294"/>
        <v/>
      </c>
      <c r="Z905" s="100" t="str">
        <f>IF(LEN(P905)&gt;0, DATA_ANALYSIS!E$20*P905+DATA_ANALYSIS!R$20, "")</f>
        <v/>
      </c>
      <c r="AA905" s="100" t="str">
        <f t="shared" si="295"/>
        <v/>
      </c>
      <c r="AB905" s="100" t="str">
        <f t="shared" si="296"/>
        <v/>
      </c>
      <c r="AC905" s="106" t="str">
        <f t="shared" si="297"/>
        <v/>
      </c>
    </row>
    <row r="906" spans="2:29" x14ac:dyDescent="0.2">
      <c r="B906" s="26"/>
      <c r="C906" s="101">
        <f t="shared" si="298"/>
        <v>0</v>
      </c>
      <c r="D906" s="105"/>
      <c r="E906" s="35"/>
      <c r="F906" s="32" t="str">
        <f t="shared" si="299"/>
        <v>N</v>
      </c>
      <c r="G906" s="32" t="str">
        <f t="shared" si="300"/>
        <v>N</v>
      </c>
      <c r="H906" s="32" t="str">
        <f t="shared" si="308"/>
        <v/>
      </c>
      <c r="I906" s="32" t="str">
        <f t="shared" si="288"/>
        <v/>
      </c>
      <c r="J906" s="32" t="str">
        <f t="shared" si="289"/>
        <v/>
      </c>
      <c r="K906" s="32" t="str">
        <f t="shared" si="301"/>
        <v/>
      </c>
      <c r="L906" s="32" t="str">
        <f t="shared" si="302"/>
        <v/>
      </c>
      <c r="M906" s="32" t="str">
        <f t="shared" si="290"/>
        <v/>
      </c>
      <c r="N906" s="32" t="str">
        <f t="shared" si="291"/>
        <v/>
      </c>
      <c r="O906" s="35" t="s">
        <v>51</v>
      </c>
      <c r="P906" s="32"/>
      <c r="Q906" s="32"/>
      <c r="R906" s="100" t="str">
        <f t="shared" si="303"/>
        <v/>
      </c>
      <c r="S906" s="100" t="str">
        <f t="shared" si="304"/>
        <v/>
      </c>
      <c r="T906" s="100" t="str">
        <f t="shared" si="305"/>
        <v/>
      </c>
      <c r="U906" s="100" t="str">
        <f t="shared" si="306"/>
        <v/>
      </c>
      <c r="V906" s="100" t="str">
        <f t="shared" si="292"/>
        <v/>
      </c>
      <c r="W906" s="100" t="str">
        <f t="shared" si="307"/>
        <v/>
      </c>
      <c r="X906" s="100" t="str">
        <f t="shared" si="293"/>
        <v/>
      </c>
      <c r="Y906" s="100" t="str">
        <f t="shared" si="294"/>
        <v/>
      </c>
      <c r="Z906" s="100" t="str">
        <f>IF(LEN(P906)&gt;0, DATA_ANALYSIS!E$20*P906+DATA_ANALYSIS!R$20, "")</f>
        <v/>
      </c>
      <c r="AA906" s="100" t="str">
        <f t="shared" si="295"/>
        <v/>
      </c>
      <c r="AB906" s="100" t="str">
        <f t="shared" si="296"/>
        <v/>
      </c>
      <c r="AC906" s="106" t="str">
        <f t="shared" si="297"/>
        <v/>
      </c>
    </row>
    <row r="907" spans="2:29" x14ac:dyDescent="0.2">
      <c r="B907" s="26"/>
      <c r="C907" s="101">
        <f t="shared" si="298"/>
        <v>0</v>
      </c>
      <c r="D907" s="105"/>
      <c r="E907" s="35"/>
      <c r="F907" s="32" t="str">
        <f t="shared" si="299"/>
        <v>N</v>
      </c>
      <c r="G907" s="32" t="str">
        <f t="shared" si="300"/>
        <v>N</v>
      </c>
      <c r="H907" s="32" t="str">
        <f t="shared" si="308"/>
        <v/>
      </c>
      <c r="I907" s="32" t="str">
        <f t="shared" si="288"/>
        <v/>
      </c>
      <c r="J907" s="32" t="str">
        <f t="shared" si="289"/>
        <v/>
      </c>
      <c r="K907" s="32" t="str">
        <f t="shared" si="301"/>
        <v/>
      </c>
      <c r="L907" s="32" t="str">
        <f t="shared" si="302"/>
        <v/>
      </c>
      <c r="M907" s="32" t="str">
        <f t="shared" si="290"/>
        <v/>
      </c>
      <c r="N907" s="32" t="str">
        <f t="shared" si="291"/>
        <v/>
      </c>
      <c r="O907" s="35" t="s">
        <v>51</v>
      </c>
      <c r="P907" s="32"/>
      <c r="Q907" s="32"/>
      <c r="R907" s="100" t="str">
        <f t="shared" si="303"/>
        <v/>
      </c>
      <c r="S907" s="100" t="str">
        <f t="shared" si="304"/>
        <v/>
      </c>
      <c r="T907" s="100" t="str">
        <f t="shared" si="305"/>
        <v/>
      </c>
      <c r="U907" s="100" t="str">
        <f t="shared" si="306"/>
        <v/>
      </c>
      <c r="V907" s="100" t="str">
        <f t="shared" si="292"/>
        <v/>
      </c>
      <c r="W907" s="100" t="str">
        <f t="shared" si="307"/>
        <v/>
      </c>
      <c r="X907" s="100" t="str">
        <f t="shared" si="293"/>
        <v/>
      </c>
      <c r="Y907" s="100" t="str">
        <f t="shared" si="294"/>
        <v/>
      </c>
      <c r="Z907" s="100" t="str">
        <f>IF(LEN(P907)&gt;0, DATA_ANALYSIS!E$20*P907+DATA_ANALYSIS!R$20, "")</f>
        <v/>
      </c>
      <c r="AA907" s="100" t="str">
        <f t="shared" si="295"/>
        <v/>
      </c>
      <c r="AB907" s="100" t="str">
        <f t="shared" si="296"/>
        <v/>
      </c>
      <c r="AC907" s="106" t="str">
        <f t="shared" si="297"/>
        <v/>
      </c>
    </row>
    <row r="908" spans="2:29" x14ac:dyDescent="0.2">
      <c r="B908" s="26"/>
      <c r="C908" s="101">
        <f t="shared" si="298"/>
        <v>0</v>
      </c>
      <c r="D908" s="105"/>
      <c r="E908" s="35"/>
      <c r="F908" s="32" t="str">
        <f t="shared" si="299"/>
        <v>N</v>
      </c>
      <c r="G908" s="32" t="str">
        <f t="shared" si="300"/>
        <v>N</v>
      </c>
      <c r="H908" s="32" t="str">
        <f t="shared" si="308"/>
        <v/>
      </c>
      <c r="I908" s="32" t="str">
        <f t="shared" si="288"/>
        <v/>
      </c>
      <c r="J908" s="32" t="str">
        <f t="shared" si="289"/>
        <v/>
      </c>
      <c r="K908" s="32" t="str">
        <f t="shared" si="301"/>
        <v/>
      </c>
      <c r="L908" s="32" t="str">
        <f t="shared" si="302"/>
        <v/>
      </c>
      <c r="M908" s="32" t="str">
        <f t="shared" si="290"/>
        <v/>
      </c>
      <c r="N908" s="32" t="str">
        <f t="shared" si="291"/>
        <v/>
      </c>
      <c r="O908" s="35" t="s">
        <v>51</v>
      </c>
      <c r="P908" s="32"/>
      <c r="Q908" s="32"/>
      <c r="R908" s="100" t="str">
        <f t="shared" si="303"/>
        <v/>
      </c>
      <c r="S908" s="100" t="str">
        <f t="shared" si="304"/>
        <v/>
      </c>
      <c r="T908" s="100" t="str">
        <f t="shared" si="305"/>
        <v/>
      </c>
      <c r="U908" s="100" t="str">
        <f t="shared" si="306"/>
        <v/>
      </c>
      <c r="V908" s="100" t="str">
        <f t="shared" si="292"/>
        <v/>
      </c>
      <c r="W908" s="100" t="str">
        <f t="shared" si="307"/>
        <v/>
      </c>
      <c r="X908" s="100" t="str">
        <f t="shared" si="293"/>
        <v/>
      </c>
      <c r="Y908" s="100" t="str">
        <f t="shared" si="294"/>
        <v/>
      </c>
      <c r="Z908" s="100" t="str">
        <f>IF(LEN(P908)&gt;0, DATA_ANALYSIS!E$20*P908+DATA_ANALYSIS!R$20, "")</f>
        <v/>
      </c>
      <c r="AA908" s="100" t="str">
        <f t="shared" si="295"/>
        <v/>
      </c>
      <c r="AB908" s="100" t="str">
        <f t="shared" si="296"/>
        <v/>
      </c>
      <c r="AC908" s="106" t="str">
        <f t="shared" si="297"/>
        <v/>
      </c>
    </row>
    <row r="909" spans="2:29" x14ac:dyDescent="0.2">
      <c r="B909" s="26"/>
      <c r="C909" s="101">
        <f t="shared" si="298"/>
        <v>0</v>
      </c>
      <c r="D909" s="105"/>
      <c r="E909" s="35"/>
      <c r="F909" s="32" t="str">
        <f t="shared" si="299"/>
        <v>N</v>
      </c>
      <c r="G909" s="32" t="str">
        <f t="shared" si="300"/>
        <v>N</v>
      </c>
      <c r="H909" s="32" t="str">
        <f t="shared" si="308"/>
        <v/>
      </c>
      <c r="I909" s="32" t="str">
        <f t="shared" si="288"/>
        <v/>
      </c>
      <c r="J909" s="32" t="str">
        <f t="shared" si="289"/>
        <v/>
      </c>
      <c r="K909" s="32" t="str">
        <f t="shared" si="301"/>
        <v/>
      </c>
      <c r="L909" s="32" t="str">
        <f t="shared" si="302"/>
        <v/>
      </c>
      <c r="M909" s="32" t="str">
        <f t="shared" si="290"/>
        <v/>
      </c>
      <c r="N909" s="32" t="str">
        <f t="shared" si="291"/>
        <v/>
      </c>
      <c r="O909" s="35" t="s">
        <v>51</v>
      </c>
      <c r="P909" s="32"/>
      <c r="Q909" s="32"/>
      <c r="R909" s="100" t="str">
        <f t="shared" si="303"/>
        <v/>
      </c>
      <c r="S909" s="100" t="str">
        <f t="shared" si="304"/>
        <v/>
      </c>
      <c r="T909" s="100" t="str">
        <f t="shared" si="305"/>
        <v/>
      </c>
      <c r="U909" s="100" t="str">
        <f t="shared" si="306"/>
        <v/>
      </c>
      <c r="V909" s="100" t="str">
        <f t="shared" si="292"/>
        <v/>
      </c>
      <c r="W909" s="100" t="str">
        <f t="shared" si="307"/>
        <v/>
      </c>
      <c r="X909" s="100" t="str">
        <f t="shared" si="293"/>
        <v/>
      </c>
      <c r="Y909" s="100" t="str">
        <f t="shared" si="294"/>
        <v/>
      </c>
      <c r="Z909" s="100" t="str">
        <f>IF(LEN(P909)&gt;0, DATA_ANALYSIS!E$20*P909+DATA_ANALYSIS!R$20, "")</f>
        <v/>
      </c>
      <c r="AA909" s="100" t="str">
        <f t="shared" si="295"/>
        <v/>
      </c>
      <c r="AB909" s="100" t="str">
        <f t="shared" si="296"/>
        <v/>
      </c>
      <c r="AC909" s="106" t="str">
        <f t="shared" si="297"/>
        <v/>
      </c>
    </row>
    <row r="910" spans="2:29" x14ac:dyDescent="0.2">
      <c r="B910" s="26"/>
      <c r="C910" s="101">
        <f t="shared" si="298"/>
        <v>0</v>
      </c>
      <c r="D910" s="105"/>
      <c r="E910" s="35"/>
      <c r="F910" s="32" t="str">
        <f t="shared" si="299"/>
        <v>N</v>
      </c>
      <c r="G910" s="32" t="str">
        <f t="shared" si="300"/>
        <v>N</v>
      </c>
      <c r="H910" s="32" t="str">
        <f t="shared" si="308"/>
        <v/>
      </c>
      <c r="I910" s="32" t="str">
        <f t="shared" si="288"/>
        <v/>
      </c>
      <c r="J910" s="32" t="str">
        <f t="shared" si="289"/>
        <v/>
      </c>
      <c r="K910" s="32" t="str">
        <f t="shared" si="301"/>
        <v/>
      </c>
      <c r="L910" s="32" t="str">
        <f t="shared" si="302"/>
        <v/>
      </c>
      <c r="M910" s="32" t="str">
        <f t="shared" si="290"/>
        <v/>
      </c>
      <c r="N910" s="32" t="str">
        <f t="shared" si="291"/>
        <v/>
      </c>
      <c r="O910" s="35" t="s">
        <v>51</v>
      </c>
      <c r="P910" s="32"/>
      <c r="Q910" s="32"/>
      <c r="R910" s="100" t="str">
        <f t="shared" si="303"/>
        <v/>
      </c>
      <c r="S910" s="100" t="str">
        <f t="shared" si="304"/>
        <v/>
      </c>
      <c r="T910" s="100" t="str">
        <f t="shared" si="305"/>
        <v/>
      </c>
      <c r="U910" s="100" t="str">
        <f t="shared" si="306"/>
        <v/>
      </c>
      <c r="V910" s="100" t="str">
        <f t="shared" si="292"/>
        <v/>
      </c>
      <c r="W910" s="100" t="str">
        <f t="shared" si="307"/>
        <v/>
      </c>
      <c r="X910" s="100" t="str">
        <f t="shared" si="293"/>
        <v/>
      </c>
      <c r="Y910" s="100" t="str">
        <f t="shared" si="294"/>
        <v/>
      </c>
      <c r="Z910" s="100" t="str">
        <f>IF(LEN(P910)&gt;0, DATA_ANALYSIS!E$20*P910+DATA_ANALYSIS!R$20, "")</f>
        <v/>
      </c>
      <c r="AA910" s="100" t="str">
        <f t="shared" si="295"/>
        <v/>
      </c>
      <c r="AB910" s="100" t="str">
        <f t="shared" si="296"/>
        <v/>
      </c>
      <c r="AC910" s="106" t="str">
        <f t="shared" si="297"/>
        <v/>
      </c>
    </row>
    <row r="911" spans="2:29" x14ac:dyDescent="0.2">
      <c r="B911" s="26"/>
      <c r="C911" s="101">
        <f t="shared" si="298"/>
        <v>0</v>
      </c>
      <c r="D911" s="105"/>
      <c r="E911" s="35"/>
      <c r="F911" s="32" t="str">
        <f t="shared" si="299"/>
        <v>N</v>
      </c>
      <c r="G911" s="32" t="str">
        <f t="shared" si="300"/>
        <v>N</v>
      </c>
      <c r="H911" s="32" t="str">
        <f t="shared" si="308"/>
        <v/>
      </c>
      <c r="I911" s="32" t="str">
        <f t="shared" si="288"/>
        <v/>
      </c>
      <c r="J911" s="32" t="str">
        <f t="shared" si="289"/>
        <v/>
      </c>
      <c r="K911" s="32" t="str">
        <f t="shared" si="301"/>
        <v/>
      </c>
      <c r="L911" s="32" t="str">
        <f t="shared" si="302"/>
        <v/>
      </c>
      <c r="M911" s="32" t="str">
        <f t="shared" si="290"/>
        <v/>
      </c>
      <c r="N911" s="32" t="str">
        <f t="shared" si="291"/>
        <v/>
      </c>
      <c r="O911" s="35" t="s">
        <v>51</v>
      </c>
      <c r="P911" s="32"/>
      <c r="Q911" s="32"/>
      <c r="R911" s="100" t="str">
        <f t="shared" si="303"/>
        <v/>
      </c>
      <c r="S911" s="100" t="str">
        <f t="shared" si="304"/>
        <v/>
      </c>
      <c r="T911" s="100" t="str">
        <f t="shared" si="305"/>
        <v/>
      </c>
      <c r="U911" s="100" t="str">
        <f t="shared" si="306"/>
        <v/>
      </c>
      <c r="V911" s="100" t="str">
        <f t="shared" si="292"/>
        <v/>
      </c>
      <c r="W911" s="100" t="str">
        <f t="shared" si="307"/>
        <v/>
      </c>
      <c r="X911" s="100" t="str">
        <f t="shared" si="293"/>
        <v/>
      </c>
      <c r="Y911" s="100" t="str">
        <f t="shared" si="294"/>
        <v/>
      </c>
      <c r="Z911" s="100" t="str">
        <f>IF(LEN(P911)&gt;0, DATA_ANALYSIS!E$20*P911+DATA_ANALYSIS!R$20, "")</f>
        <v/>
      </c>
      <c r="AA911" s="100" t="str">
        <f t="shared" si="295"/>
        <v/>
      </c>
      <c r="AB911" s="100" t="str">
        <f t="shared" si="296"/>
        <v/>
      </c>
      <c r="AC911" s="106" t="str">
        <f t="shared" si="297"/>
        <v/>
      </c>
    </row>
    <row r="912" spans="2:29" x14ac:dyDescent="0.2">
      <c r="B912" s="26"/>
      <c r="C912" s="101">
        <f t="shared" si="298"/>
        <v>0</v>
      </c>
      <c r="D912" s="105"/>
      <c r="E912" s="35"/>
      <c r="F912" s="32" t="str">
        <f t="shared" si="299"/>
        <v>N</v>
      </c>
      <c r="G912" s="32" t="str">
        <f t="shared" si="300"/>
        <v>N</v>
      </c>
      <c r="H912" s="32" t="str">
        <f t="shared" si="308"/>
        <v/>
      </c>
      <c r="I912" s="32" t="str">
        <f t="shared" si="288"/>
        <v/>
      </c>
      <c r="J912" s="32" t="str">
        <f t="shared" si="289"/>
        <v/>
      </c>
      <c r="K912" s="32" t="str">
        <f t="shared" si="301"/>
        <v/>
      </c>
      <c r="L912" s="32" t="str">
        <f t="shared" si="302"/>
        <v/>
      </c>
      <c r="M912" s="32" t="str">
        <f t="shared" si="290"/>
        <v/>
      </c>
      <c r="N912" s="32" t="str">
        <f t="shared" si="291"/>
        <v/>
      </c>
      <c r="O912" s="35" t="s">
        <v>51</v>
      </c>
      <c r="P912" s="32"/>
      <c r="Q912" s="32"/>
      <c r="R912" s="100" t="str">
        <f t="shared" si="303"/>
        <v/>
      </c>
      <c r="S912" s="100" t="str">
        <f t="shared" si="304"/>
        <v/>
      </c>
      <c r="T912" s="100" t="str">
        <f t="shared" si="305"/>
        <v/>
      </c>
      <c r="U912" s="100" t="str">
        <f t="shared" si="306"/>
        <v/>
      </c>
      <c r="V912" s="100" t="str">
        <f t="shared" si="292"/>
        <v/>
      </c>
      <c r="W912" s="100" t="str">
        <f t="shared" si="307"/>
        <v/>
      </c>
      <c r="X912" s="100" t="str">
        <f t="shared" si="293"/>
        <v/>
      </c>
      <c r="Y912" s="100" t="str">
        <f t="shared" si="294"/>
        <v/>
      </c>
      <c r="Z912" s="100" t="str">
        <f>IF(LEN(P912)&gt;0, DATA_ANALYSIS!E$20*P912+DATA_ANALYSIS!R$20, "")</f>
        <v/>
      </c>
      <c r="AA912" s="100" t="str">
        <f t="shared" si="295"/>
        <v/>
      </c>
      <c r="AB912" s="100" t="str">
        <f t="shared" si="296"/>
        <v/>
      </c>
      <c r="AC912" s="106" t="str">
        <f t="shared" si="297"/>
        <v/>
      </c>
    </row>
    <row r="913" spans="2:29" x14ac:dyDescent="0.2">
      <c r="B913" s="26"/>
      <c r="C913" s="101">
        <f t="shared" si="298"/>
        <v>0</v>
      </c>
      <c r="D913" s="105"/>
      <c r="E913" s="35"/>
      <c r="F913" s="32" t="str">
        <f t="shared" si="299"/>
        <v>N</v>
      </c>
      <c r="G913" s="32" t="str">
        <f t="shared" si="300"/>
        <v>N</v>
      </c>
      <c r="H913" s="32" t="str">
        <f t="shared" si="308"/>
        <v/>
      </c>
      <c r="I913" s="32" t="str">
        <f t="shared" si="288"/>
        <v/>
      </c>
      <c r="J913" s="32" t="str">
        <f t="shared" si="289"/>
        <v/>
      </c>
      <c r="K913" s="32" t="str">
        <f t="shared" si="301"/>
        <v/>
      </c>
      <c r="L913" s="32" t="str">
        <f t="shared" si="302"/>
        <v/>
      </c>
      <c r="M913" s="32" t="str">
        <f t="shared" si="290"/>
        <v/>
      </c>
      <c r="N913" s="32" t="str">
        <f t="shared" si="291"/>
        <v/>
      </c>
      <c r="O913" s="35" t="s">
        <v>51</v>
      </c>
      <c r="P913" s="32"/>
      <c r="Q913" s="32"/>
      <c r="R913" s="100" t="str">
        <f t="shared" si="303"/>
        <v/>
      </c>
      <c r="S913" s="100" t="str">
        <f t="shared" si="304"/>
        <v/>
      </c>
      <c r="T913" s="100" t="str">
        <f t="shared" si="305"/>
        <v/>
      </c>
      <c r="U913" s="100" t="str">
        <f t="shared" si="306"/>
        <v/>
      </c>
      <c r="V913" s="100" t="str">
        <f t="shared" si="292"/>
        <v/>
      </c>
      <c r="W913" s="100" t="str">
        <f t="shared" si="307"/>
        <v/>
      </c>
      <c r="X913" s="100" t="str">
        <f t="shared" si="293"/>
        <v/>
      </c>
      <c r="Y913" s="100" t="str">
        <f t="shared" si="294"/>
        <v/>
      </c>
      <c r="Z913" s="100" t="str">
        <f>IF(LEN(P913)&gt;0, DATA_ANALYSIS!E$20*P913+DATA_ANALYSIS!R$20, "")</f>
        <v/>
      </c>
      <c r="AA913" s="100" t="str">
        <f t="shared" si="295"/>
        <v/>
      </c>
      <c r="AB913" s="100" t="str">
        <f t="shared" si="296"/>
        <v/>
      </c>
      <c r="AC913" s="106" t="str">
        <f t="shared" si="297"/>
        <v/>
      </c>
    </row>
    <row r="914" spans="2:29" x14ac:dyDescent="0.2">
      <c r="B914" s="26"/>
      <c r="C914" s="101">
        <f t="shared" si="298"/>
        <v>0</v>
      </c>
      <c r="D914" s="105"/>
      <c r="E914" s="35"/>
      <c r="F914" s="32" t="str">
        <f t="shared" si="299"/>
        <v>N</v>
      </c>
      <c r="G914" s="32" t="str">
        <f t="shared" si="300"/>
        <v>N</v>
      </c>
      <c r="H914" s="32" t="str">
        <f t="shared" si="308"/>
        <v/>
      </c>
      <c r="I914" s="32" t="str">
        <f t="shared" si="288"/>
        <v/>
      </c>
      <c r="J914" s="32" t="str">
        <f t="shared" si="289"/>
        <v/>
      </c>
      <c r="K914" s="32" t="str">
        <f t="shared" si="301"/>
        <v/>
      </c>
      <c r="L914" s="32" t="str">
        <f t="shared" si="302"/>
        <v/>
      </c>
      <c r="M914" s="32" t="str">
        <f t="shared" si="290"/>
        <v/>
      </c>
      <c r="N914" s="32" t="str">
        <f t="shared" si="291"/>
        <v/>
      </c>
      <c r="O914" s="35" t="s">
        <v>51</v>
      </c>
      <c r="P914" s="32"/>
      <c r="Q914" s="32"/>
      <c r="R914" s="100" t="str">
        <f t="shared" si="303"/>
        <v/>
      </c>
      <c r="S914" s="100" t="str">
        <f t="shared" si="304"/>
        <v/>
      </c>
      <c r="T914" s="100" t="str">
        <f t="shared" si="305"/>
        <v/>
      </c>
      <c r="U914" s="100" t="str">
        <f t="shared" si="306"/>
        <v/>
      </c>
      <c r="V914" s="100" t="str">
        <f t="shared" si="292"/>
        <v/>
      </c>
      <c r="W914" s="100" t="str">
        <f t="shared" si="307"/>
        <v/>
      </c>
      <c r="X914" s="100" t="str">
        <f t="shared" si="293"/>
        <v/>
      </c>
      <c r="Y914" s="100" t="str">
        <f t="shared" si="294"/>
        <v/>
      </c>
      <c r="Z914" s="100" t="str">
        <f>IF(LEN(P914)&gt;0, DATA_ANALYSIS!E$20*P914+DATA_ANALYSIS!R$20, "")</f>
        <v/>
      </c>
      <c r="AA914" s="100" t="str">
        <f t="shared" si="295"/>
        <v/>
      </c>
      <c r="AB914" s="100" t="str">
        <f t="shared" si="296"/>
        <v/>
      </c>
      <c r="AC914" s="106" t="str">
        <f t="shared" si="297"/>
        <v/>
      </c>
    </row>
    <row r="915" spans="2:29" x14ac:dyDescent="0.2">
      <c r="B915" s="26"/>
      <c r="C915" s="101">
        <f t="shared" si="298"/>
        <v>0</v>
      </c>
      <c r="D915" s="105"/>
      <c r="E915" s="35"/>
      <c r="F915" s="32" t="str">
        <f t="shared" si="299"/>
        <v>N</v>
      </c>
      <c r="G915" s="32" t="str">
        <f t="shared" si="300"/>
        <v>N</v>
      </c>
      <c r="H915" s="32" t="str">
        <f t="shared" si="308"/>
        <v/>
      </c>
      <c r="I915" s="32" t="str">
        <f t="shared" si="288"/>
        <v/>
      </c>
      <c r="J915" s="32" t="str">
        <f t="shared" si="289"/>
        <v/>
      </c>
      <c r="K915" s="32" t="str">
        <f t="shared" si="301"/>
        <v/>
      </c>
      <c r="L915" s="32" t="str">
        <f t="shared" si="302"/>
        <v/>
      </c>
      <c r="M915" s="32" t="str">
        <f t="shared" si="290"/>
        <v/>
      </c>
      <c r="N915" s="32" t="str">
        <f t="shared" si="291"/>
        <v/>
      </c>
      <c r="O915" s="35" t="s">
        <v>51</v>
      </c>
      <c r="P915" s="32"/>
      <c r="Q915" s="32"/>
      <c r="R915" s="100" t="str">
        <f t="shared" si="303"/>
        <v/>
      </c>
      <c r="S915" s="100" t="str">
        <f t="shared" si="304"/>
        <v/>
      </c>
      <c r="T915" s="100" t="str">
        <f t="shared" si="305"/>
        <v/>
      </c>
      <c r="U915" s="100" t="str">
        <f t="shared" si="306"/>
        <v/>
      </c>
      <c r="V915" s="100" t="str">
        <f t="shared" si="292"/>
        <v/>
      </c>
      <c r="W915" s="100" t="str">
        <f t="shared" si="307"/>
        <v/>
      </c>
      <c r="X915" s="100" t="str">
        <f t="shared" si="293"/>
        <v/>
      </c>
      <c r="Y915" s="100" t="str">
        <f t="shared" si="294"/>
        <v/>
      </c>
      <c r="Z915" s="100" t="str">
        <f>IF(LEN(P915)&gt;0, DATA_ANALYSIS!E$20*P915+DATA_ANALYSIS!R$20, "")</f>
        <v/>
      </c>
      <c r="AA915" s="100" t="str">
        <f t="shared" si="295"/>
        <v/>
      </c>
      <c r="AB915" s="100" t="str">
        <f t="shared" si="296"/>
        <v/>
      </c>
      <c r="AC915" s="106" t="str">
        <f t="shared" si="297"/>
        <v/>
      </c>
    </row>
    <row r="916" spans="2:29" x14ac:dyDescent="0.2">
      <c r="B916" s="26"/>
      <c r="C916" s="101">
        <f t="shared" si="298"/>
        <v>0</v>
      </c>
      <c r="D916" s="105"/>
      <c r="E916" s="35"/>
      <c r="F916" s="32" t="str">
        <f t="shared" si="299"/>
        <v>N</v>
      </c>
      <c r="G916" s="32" t="str">
        <f t="shared" si="300"/>
        <v>N</v>
      </c>
      <c r="H916" s="32" t="str">
        <f t="shared" si="308"/>
        <v/>
      </c>
      <c r="I916" s="32" t="str">
        <f t="shared" si="288"/>
        <v/>
      </c>
      <c r="J916" s="32" t="str">
        <f t="shared" si="289"/>
        <v/>
      </c>
      <c r="K916" s="32" t="str">
        <f t="shared" si="301"/>
        <v/>
      </c>
      <c r="L916" s="32" t="str">
        <f t="shared" si="302"/>
        <v/>
      </c>
      <c r="M916" s="32" t="str">
        <f t="shared" si="290"/>
        <v/>
      </c>
      <c r="N916" s="32" t="str">
        <f t="shared" si="291"/>
        <v/>
      </c>
      <c r="O916" s="35" t="s">
        <v>51</v>
      </c>
      <c r="P916" s="32"/>
      <c r="Q916" s="32"/>
      <c r="R916" s="100" t="str">
        <f t="shared" si="303"/>
        <v/>
      </c>
      <c r="S916" s="100" t="str">
        <f t="shared" si="304"/>
        <v/>
      </c>
      <c r="T916" s="100" t="str">
        <f t="shared" si="305"/>
        <v/>
      </c>
      <c r="U916" s="100" t="str">
        <f t="shared" si="306"/>
        <v/>
      </c>
      <c r="V916" s="100" t="str">
        <f t="shared" si="292"/>
        <v/>
      </c>
      <c r="W916" s="100" t="str">
        <f t="shared" si="307"/>
        <v/>
      </c>
      <c r="X916" s="100" t="str">
        <f t="shared" si="293"/>
        <v/>
      </c>
      <c r="Y916" s="100" t="str">
        <f t="shared" si="294"/>
        <v/>
      </c>
      <c r="Z916" s="100" t="str">
        <f>IF(LEN(P916)&gt;0, DATA_ANALYSIS!E$20*P916+DATA_ANALYSIS!R$20, "")</f>
        <v/>
      </c>
      <c r="AA916" s="100" t="str">
        <f t="shared" si="295"/>
        <v/>
      </c>
      <c r="AB916" s="100" t="str">
        <f t="shared" si="296"/>
        <v/>
      </c>
      <c r="AC916" s="106" t="str">
        <f t="shared" si="297"/>
        <v/>
      </c>
    </row>
    <row r="917" spans="2:29" x14ac:dyDescent="0.2">
      <c r="B917" s="26"/>
      <c r="C917" s="101">
        <f t="shared" si="298"/>
        <v>0</v>
      </c>
      <c r="D917" s="105"/>
      <c r="E917" s="35"/>
      <c r="F917" s="32" t="str">
        <f t="shared" si="299"/>
        <v>N</v>
      </c>
      <c r="G917" s="32" t="str">
        <f t="shared" si="300"/>
        <v>N</v>
      </c>
      <c r="H917" s="32" t="str">
        <f t="shared" si="308"/>
        <v/>
      </c>
      <c r="I917" s="32" t="str">
        <f t="shared" si="288"/>
        <v/>
      </c>
      <c r="J917" s="32" t="str">
        <f t="shared" si="289"/>
        <v/>
      </c>
      <c r="K917" s="32" t="str">
        <f t="shared" si="301"/>
        <v/>
      </c>
      <c r="L917" s="32" t="str">
        <f t="shared" si="302"/>
        <v/>
      </c>
      <c r="M917" s="32" t="str">
        <f t="shared" si="290"/>
        <v/>
      </c>
      <c r="N917" s="32" t="str">
        <f t="shared" si="291"/>
        <v/>
      </c>
      <c r="O917" s="35" t="s">
        <v>51</v>
      </c>
      <c r="P917" s="32"/>
      <c r="Q917" s="32"/>
      <c r="R917" s="100" t="str">
        <f t="shared" si="303"/>
        <v/>
      </c>
      <c r="S917" s="100" t="str">
        <f t="shared" si="304"/>
        <v/>
      </c>
      <c r="T917" s="100" t="str">
        <f t="shared" si="305"/>
        <v/>
      </c>
      <c r="U917" s="100" t="str">
        <f t="shared" si="306"/>
        <v/>
      </c>
      <c r="V917" s="100" t="str">
        <f t="shared" si="292"/>
        <v/>
      </c>
      <c r="W917" s="100" t="str">
        <f t="shared" si="307"/>
        <v/>
      </c>
      <c r="X917" s="100" t="str">
        <f t="shared" si="293"/>
        <v/>
      </c>
      <c r="Y917" s="100" t="str">
        <f t="shared" si="294"/>
        <v/>
      </c>
      <c r="Z917" s="100" t="str">
        <f>IF(LEN(P917)&gt;0, DATA_ANALYSIS!E$20*P917+DATA_ANALYSIS!R$20, "")</f>
        <v/>
      </c>
      <c r="AA917" s="100" t="str">
        <f t="shared" si="295"/>
        <v/>
      </c>
      <c r="AB917" s="100" t="str">
        <f t="shared" si="296"/>
        <v/>
      </c>
      <c r="AC917" s="106" t="str">
        <f t="shared" si="297"/>
        <v/>
      </c>
    </row>
    <row r="918" spans="2:29" x14ac:dyDescent="0.2">
      <c r="B918" s="26"/>
      <c r="C918" s="101">
        <f t="shared" si="298"/>
        <v>0</v>
      </c>
      <c r="D918" s="105"/>
      <c r="E918" s="35"/>
      <c r="F918" s="32" t="str">
        <f t="shared" si="299"/>
        <v>N</v>
      </c>
      <c r="G918" s="32" t="str">
        <f t="shared" si="300"/>
        <v>N</v>
      </c>
      <c r="H918" s="32" t="str">
        <f t="shared" si="308"/>
        <v/>
      </c>
      <c r="I918" s="32" t="str">
        <f t="shared" si="288"/>
        <v/>
      </c>
      <c r="J918" s="32" t="str">
        <f t="shared" si="289"/>
        <v/>
      </c>
      <c r="K918" s="32" t="str">
        <f t="shared" si="301"/>
        <v/>
      </c>
      <c r="L918" s="32" t="str">
        <f t="shared" si="302"/>
        <v/>
      </c>
      <c r="M918" s="32" t="str">
        <f t="shared" si="290"/>
        <v/>
      </c>
      <c r="N918" s="32" t="str">
        <f t="shared" si="291"/>
        <v/>
      </c>
      <c r="O918" s="35" t="s">
        <v>51</v>
      </c>
      <c r="P918" s="32"/>
      <c r="Q918" s="32"/>
      <c r="R918" s="100" t="str">
        <f t="shared" si="303"/>
        <v/>
      </c>
      <c r="S918" s="100" t="str">
        <f t="shared" si="304"/>
        <v/>
      </c>
      <c r="T918" s="100" t="str">
        <f t="shared" si="305"/>
        <v/>
      </c>
      <c r="U918" s="100" t="str">
        <f t="shared" si="306"/>
        <v/>
      </c>
      <c r="V918" s="100" t="str">
        <f t="shared" si="292"/>
        <v/>
      </c>
      <c r="W918" s="100" t="str">
        <f t="shared" si="307"/>
        <v/>
      </c>
      <c r="X918" s="100" t="str">
        <f t="shared" si="293"/>
        <v/>
      </c>
      <c r="Y918" s="100" t="str">
        <f t="shared" si="294"/>
        <v/>
      </c>
      <c r="Z918" s="100" t="str">
        <f>IF(LEN(P918)&gt;0, DATA_ANALYSIS!E$20*P918+DATA_ANALYSIS!R$20, "")</f>
        <v/>
      </c>
      <c r="AA918" s="100" t="str">
        <f t="shared" si="295"/>
        <v/>
      </c>
      <c r="AB918" s="100" t="str">
        <f t="shared" si="296"/>
        <v/>
      </c>
      <c r="AC918" s="106" t="str">
        <f t="shared" si="297"/>
        <v/>
      </c>
    </row>
    <row r="919" spans="2:29" x14ac:dyDescent="0.2">
      <c r="B919" s="26"/>
      <c r="C919" s="101">
        <f t="shared" si="298"/>
        <v>0</v>
      </c>
      <c r="D919" s="105"/>
      <c r="E919" s="35"/>
      <c r="F919" s="32" t="str">
        <f t="shared" si="299"/>
        <v>N</v>
      </c>
      <c r="G919" s="32" t="str">
        <f t="shared" si="300"/>
        <v>N</v>
      </c>
      <c r="H919" s="32" t="str">
        <f t="shared" si="308"/>
        <v/>
      </c>
      <c r="I919" s="32" t="str">
        <f t="shared" si="288"/>
        <v/>
      </c>
      <c r="J919" s="32" t="str">
        <f t="shared" si="289"/>
        <v/>
      </c>
      <c r="K919" s="32" t="str">
        <f t="shared" si="301"/>
        <v/>
      </c>
      <c r="L919" s="32" t="str">
        <f t="shared" si="302"/>
        <v/>
      </c>
      <c r="M919" s="32" t="str">
        <f t="shared" si="290"/>
        <v/>
      </c>
      <c r="N919" s="32" t="str">
        <f t="shared" si="291"/>
        <v/>
      </c>
      <c r="O919" s="35" t="s">
        <v>51</v>
      </c>
      <c r="P919" s="32"/>
      <c r="Q919" s="32"/>
      <c r="R919" s="100" t="str">
        <f t="shared" si="303"/>
        <v/>
      </c>
      <c r="S919" s="100" t="str">
        <f t="shared" si="304"/>
        <v/>
      </c>
      <c r="T919" s="100" t="str">
        <f t="shared" si="305"/>
        <v/>
      </c>
      <c r="U919" s="100" t="str">
        <f t="shared" si="306"/>
        <v/>
      </c>
      <c r="V919" s="100" t="str">
        <f t="shared" si="292"/>
        <v/>
      </c>
      <c r="W919" s="100" t="str">
        <f t="shared" si="307"/>
        <v/>
      </c>
      <c r="X919" s="100" t="str">
        <f t="shared" si="293"/>
        <v/>
      </c>
      <c r="Y919" s="100" t="str">
        <f t="shared" si="294"/>
        <v/>
      </c>
      <c r="Z919" s="100" t="str">
        <f>IF(LEN(P919)&gt;0, DATA_ANALYSIS!E$20*P919+DATA_ANALYSIS!R$20, "")</f>
        <v/>
      </c>
      <c r="AA919" s="100" t="str">
        <f t="shared" si="295"/>
        <v/>
      </c>
      <c r="AB919" s="100" t="str">
        <f t="shared" si="296"/>
        <v/>
      </c>
      <c r="AC919" s="106" t="str">
        <f t="shared" si="297"/>
        <v/>
      </c>
    </row>
    <row r="920" spans="2:29" x14ac:dyDescent="0.2">
      <c r="B920" s="26"/>
      <c r="C920" s="101">
        <f t="shared" si="298"/>
        <v>0</v>
      </c>
      <c r="D920" s="105"/>
      <c r="E920" s="35"/>
      <c r="F920" s="32" t="str">
        <f t="shared" si="299"/>
        <v>N</v>
      </c>
      <c r="G920" s="32" t="str">
        <f t="shared" si="300"/>
        <v>N</v>
      </c>
      <c r="H920" s="32" t="str">
        <f t="shared" si="308"/>
        <v/>
      </c>
      <c r="I920" s="32" t="str">
        <f t="shared" si="288"/>
        <v/>
      </c>
      <c r="J920" s="32" t="str">
        <f t="shared" si="289"/>
        <v/>
      </c>
      <c r="K920" s="32" t="str">
        <f t="shared" si="301"/>
        <v/>
      </c>
      <c r="L920" s="32" t="str">
        <f t="shared" si="302"/>
        <v/>
      </c>
      <c r="M920" s="32" t="str">
        <f t="shared" si="290"/>
        <v/>
      </c>
      <c r="N920" s="32" t="str">
        <f t="shared" si="291"/>
        <v/>
      </c>
      <c r="O920" s="35" t="s">
        <v>51</v>
      </c>
      <c r="P920" s="32"/>
      <c r="Q920" s="32"/>
      <c r="R920" s="100" t="str">
        <f t="shared" si="303"/>
        <v/>
      </c>
      <c r="S920" s="100" t="str">
        <f t="shared" si="304"/>
        <v/>
      </c>
      <c r="T920" s="100" t="str">
        <f t="shared" si="305"/>
        <v/>
      </c>
      <c r="U920" s="100" t="str">
        <f t="shared" si="306"/>
        <v/>
      </c>
      <c r="V920" s="100" t="str">
        <f t="shared" si="292"/>
        <v/>
      </c>
      <c r="W920" s="100" t="str">
        <f t="shared" si="307"/>
        <v/>
      </c>
      <c r="X920" s="100" t="str">
        <f t="shared" si="293"/>
        <v/>
      </c>
      <c r="Y920" s="100" t="str">
        <f t="shared" si="294"/>
        <v/>
      </c>
      <c r="Z920" s="100" t="str">
        <f>IF(LEN(P920)&gt;0, DATA_ANALYSIS!E$20*P920+DATA_ANALYSIS!R$20, "")</f>
        <v/>
      </c>
      <c r="AA920" s="100" t="str">
        <f t="shared" si="295"/>
        <v/>
      </c>
      <c r="AB920" s="100" t="str">
        <f t="shared" si="296"/>
        <v/>
      </c>
      <c r="AC920" s="106" t="str">
        <f t="shared" si="297"/>
        <v/>
      </c>
    </row>
    <row r="921" spans="2:29" x14ac:dyDescent="0.2">
      <c r="B921" s="26"/>
      <c r="C921" s="101">
        <f t="shared" si="298"/>
        <v>0</v>
      </c>
      <c r="D921" s="105"/>
      <c r="E921" s="35"/>
      <c r="F921" s="32" t="str">
        <f t="shared" si="299"/>
        <v>N</v>
      </c>
      <c r="G921" s="32" t="str">
        <f t="shared" si="300"/>
        <v>N</v>
      </c>
      <c r="H921" s="32" t="str">
        <f t="shared" si="308"/>
        <v/>
      </c>
      <c r="I921" s="32" t="str">
        <f t="shared" si="288"/>
        <v/>
      </c>
      <c r="J921" s="32" t="str">
        <f t="shared" si="289"/>
        <v/>
      </c>
      <c r="K921" s="32" t="str">
        <f t="shared" si="301"/>
        <v/>
      </c>
      <c r="L921" s="32" t="str">
        <f t="shared" si="302"/>
        <v/>
      </c>
      <c r="M921" s="32" t="str">
        <f t="shared" si="290"/>
        <v/>
      </c>
      <c r="N921" s="32" t="str">
        <f t="shared" si="291"/>
        <v/>
      </c>
      <c r="O921" s="35" t="s">
        <v>51</v>
      </c>
      <c r="P921" s="32"/>
      <c r="Q921" s="32"/>
      <c r="R921" s="100" t="str">
        <f t="shared" si="303"/>
        <v/>
      </c>
      <c r="S921" s="100" t="str">
        <f t="shared" si="304"/>
        <v/>
      </c>
      <c r="T921" s="100" t="str">
        <f t="shared" si="305"/>
        <v/>
      </c>
      <c r="U921" s="100" t="str">
        <f t="shared" si="306"/>
        <v/>
      </c>
      <c r="V921" s="100" t="str">
        <f t="shared" si="292"/>
        <v/>
      </c>
      <c r="W921" s="100" t="str">
        <f t="shared" si="307"/>
        <v/>
      </c>
      <c r="X921" s="100" t="str">
        <f t="shared" si="293"/>
        <v/>
      </c>
      <c r="Y921" s="100" t="str">
        <f t="shared" si="294"/>
        <v/>
      </c>
      <c r="Z921" s="100" t="str">
        <f>IF(LEN(P921)&gt;0, DATA_ANALYSIS!E$20*P921+DATA_ANALYSIS!R$20, "")</f>
        <v/>
      </c>
      <c r="AA921" s="100" t="str">
        <f t="shared" si="295"/>
        <v/>
      </c>
      <c r="AB921" s="100" t="str">
        <f t="shared" si="296"/>
        <v/>
      </c>
      <c r="AC921" s="106" t="str">
        <f t="shared" si="297"/>
        <v/>
      </c>
    </row>
    <row r="922" spans="2:29" x14ac:dyDescent="0.2">
      <c r="B922" s="26"/>
      <c r="C922" s="101">
        <f t="shared" si="298"/>
        <v>0</v>
      </c>
      <c r="D922" s="105"/>
      <c r="E922" s="35"/>
      <c r="F922" s="32" t="str">
        <f t="shared" si="299"/>
        <v>N</v>
      </c>
      <c r="G922" s="32" t="str">
        <f t="shared" si="300"/>
        <v>N</v>
      </c>
      <c r="H922" s="32" t="str">
        <f t="shared" si="308"/>
        <v/>
      </c>
      <c r="I922" s="32" t="str">
        <f t="shared" si="288"/>
        <v/>
      </c>
      <c r="J922" s="32" t="str">
        <f t="shared" si="289"/>
        <v/>
      </c>
      <c r="K922" s="32" t="str">
        <f t="shared" si="301"/>
        <v/>
      </c>
      <c r="L922" s="32" t="str">
        <f t="shared" si="302"/>
        <v/>
      </c>
      <c r="M922" s="32" t="str">
        <f t="shared" si="290"/>
        <v/>
      </c>
      <c r="N922" s="32" t="str">
        <f t="shared" si="291"/>
        <v/>
      </c>
      <c r="O922" s="35" t="s">
        <v>51</v>
      </c>
      <c r="P922" s="32"/>
      <c r="Q922" s="32"/>
      <c r="R922" s="100" t="str">
        <f t="shared" si="303"/>
        <v/>
      </c>
      <c r="S922" s="100" t="str">
        <f t="shared" si="304"/>
        <v/>
      </c>
      <c r="T922" s="100" t="str">
        <f t="shared" si="305"/>
        <v/>
      </c>
      <c r="U922" s="100" t="str">
        <f t="shared" si="306"/>
        <v/>
      </c>
      <c r="V922" s="100" t="str">
        <f t="shared" si="292"/>
        <v/>
      </c>
      <c r="W922" s="100" t="str">
        <f t="shared" si="307"/>
        <v/>
      </c>
      <c r="X922" s="100" t="str">
        <f t="shared" si="293"/>
        <v/>
      </c>
      <c r="Y922" s="100" t="str">
        <f t="shared" si="294"/>
        <v/>
      </c>
      <c r="Z922" s="100" t="str">
        <f>IF(LEN(P922)&gt;0, DATA_ANALYSIS!E$20*P922+DATA_ANALYSIS!R$20, "")</f>
        <v/>
      </c>
      <c r="AA922" s="100" t="str">
        <f t="shared" si="295"/>
        <v/>
      </c>
      <c r="AB922" s="100" t="str">
        <f t="shared" si="296"/>
        <v/>
      </c>
      <c r="AC922" s="106" t="str">
        <f t="shared" si="297"/>
        <v/>
      </c>
    </row>
    <row r="923" spans="2:29" x14ac:dyDescent="0.2">
      <c r="B923" s="26"/>
      <c r="C923" s="101">
        <f t="shared" si="298"/>
        <v>0</v>
      </c>
      <c r="D923" s="105"/>
      <c r="E923" s="35"/>
      <c r="F923" s="32" t="str">
        <f t="shared" si="299"/>
        <v>N</v>
      </c>
      <c r="G923" s="32" t="str">
        <f t="shared" si="300"/>
        <v>N</v>
      </c>
      <c r="H923" s="32" t="str">
        <f t="shared" si="308"/>
        <v/>
      </c>
      <c r="I923" s="32" t="str">
        <f t="shared" ref="I923:I986" si="309">IF(F923="Y", D923+H923, "")</f>
        <v/>
      </c>
      <c r="J923" s="32" t="str">
        <f t="shared" ref="J923:J986" si="310">IF(G923="Y", E923+H923, "")</f>
        <v/>
      </c>
      <c r="K923" s="32" t="str">
        <f t="shared" si="301"/>
        <v/>
      </c>
      <c r="L923" s="32" t="str">
        <f t="shared" si="302"/>
        <v/>
      </c>
      <c r="M923" s="32" t="str">
        <f t="shared" ref="M923:M986" si="311">IF(F923="Y", IF(OR(P923&lt;J$20, P923&gt;K$20),1,0), "")</f>
        <v/>
      </c>
      <c r="N923" s="32" t="str">
        <f t="shared" ref="N923:N986" si="312">IF(G923="Y", IF(OR(Q923&lt;L$20, Q923&gt;M$20), 1, 0 ), "")</f>
        <v/>
      </c>
      <c r="O923" s="35" t="s">
        <v>51</v>
      </c>
      <c r="P923" s="32"/>
      <c r="Q923" s="32"/>
      <c r="R923" s="100" t="str">
        <f t="shared" si="303"/>
        <v/>
      </c>
      <c r="S923" s="100" t="str">
        <f t="shared" si="304"/>
        <v/>
      </c>
      <c r="T923" s="100" t="str">
        <f t="shared" si="305"/>
        <v/>
      </c>
      <c r="U923" s="100" t="str">
        <f t="shared" si="306"/>
        <v/>
      </c>
      <c r="V923" s="100" t="str">
        <f t="shared" ref="V923:V986" si="313">IFERROR(IF(F923="Y", (P923-P$25), ""), "")</f>
        <v/>
      </c>
      <c r="W923" s="100" t="str">
        <f t="shared" si="307"/>
        <v/>
      </c>
      <c r="X923" s="100" t="str">
        <f t="shared" ref="X923:X986" si="314">IFERROR(R923*S923,"")</f>
        <v/>
      </c>
      <c r="Y923" s="100" t="str">
        <f t="shared" ref="Y923:Y986" si="315">IFERROR(R923*R923, "")</f>
        <v/>
      </c>
      <c r="Z923" s="100" t="str">
        <f>IF(LEN(P923)&gt;0, DATA_ANALYSIS!E$20*P923+DATA_ANALYSIS!R$20, "")</f>
        <v/>
      </c>
      <c r="AA923" s="100" t="str">
        <f t="shared" ref="AA923:AA986" si="316">IFERROR(Z923-Q923, "")</f>
        <v/>
      </c>
      <c r="AB923" s="100" t="str">
        <f t="shared" ref="AB923:AB986" si="317">IFERROR(AA923*AA923, "")</f>
        <v/>
      </c>
      <c r="AC923" s="106" t="str">
        <f t="shared" ref="AC923:AC986" si="318">IFERROR(S923*S923,"")</f>
        <v/>
      </c>
    </row>
    <row r="924" spans="2:29" x14ac:dyDescent="0.2">
      <c r="B924" s="26"/>
      <c r="C924" s="101">
        <f t="shared" ref="C924:C987" si="319">IF(F924="Y",1,0)</f>
        <v>0</v>
      </c>
      <c r="D924" s="105"/>
      <c r="E924" s="35"/>
      <c r="F924" s="32" t="str">
        <f t="shared" ref="F924:F987" si="320">IF(LEN(D924)&gt;0, "Y", "N")</f>
        <v>N</v>
      </c>
      <c r="G924" s="32" t="str">
        <f t="shared" ref="G924:G987" si="321">IF(LEN(E924)&gt;0, "Y", "N")</f>
        <v>N</v>
      </c>
      <c r="H924" s="32" t="str">
        <f t="shared" si="308"/>
        <v/>
      </c>
      <c r="I924" s="32" t="str">
        <f t="shared" si="309"/>
        <v/>
      </c>
      <c r="J924" s="32" t="str">
        <f t="shared" si="310"/>
        <v/>
      </c>
      <c r="K924" s="32" t="str">
        <f t="shared" ref="K924:K987" si="322">IFERROR(RANK(I924, I$27:I$1034, 1), "")</f>
        <v/>
      </c>
      <c r="L924" s="32" t="str">
        <f t="shared" ref="L924:L987" si="323">IFERROR(RANK(J924, J$27:J$1034, 1), "")</f>
        <v/>
      </c>
      <c r="M924" s="32" t="str">
        <f t="shared" si="311"/>
        <v/>
      </c>
      <c r="N924" s="32" t="str">
        <f t="shared" si="312"/>
        <v/>
      </c>
      <c r="O924" s="35" t="s">
        <v>51</v>
      </c>
      <c r="P924" s="32"/>
      <c r="Q924" s="32"/>
      <c r="R924" s="100" t="str">
        <f t="shared" ref="R924:R987" si="324">IF(F924="Y", P924-P$23, "")</f>
        <v/>
      </c>
      <c r="S924" s="100" t="str">
        <f t="shared" ref="S924:S987" si="325">IF(G924="y", Q924-Q$23, "")</f>
        <v/>
      </c>
      <c r="T924" s="100" t="str">
        <f t="shared" ref="T924:T987" si="326">IFERROR(ABS(R924), "")</f>
        <v/>
      </c>
      <c r="U924" s="100" t="str">
        <f t="shared" ref="U924:U987" si="327">IFERROR(ABS(S924), "")</f>
        <v/>
      </c>
      <c r="V924" s="100" t="str">
        <f t="shared" si="313"/>
        <v/>
      </c>
      <c r="W924" s="100" t="str">
        <f t="shared" ref="W924:W987" si="328">IFERROR(IF(G924="Y", Q924-Q$25, ""), "")</f>
        <v/>
      </c>
      <c r="X924" s="100" t="str">
        <f t="shared" si="314"/>
        <v/>
      </c>
      <c r="Y924" s="100" t="str">
        <f t="shared" si="315"/>
        <v/>
      </c>
      <c r="Z924" s="100" t="str">
        <f>IF(LEN(P924)&gt;0, DATA_ANALYSIS!E$20*P924+DATA_ANALYSIS!R$20, "")</f>
        <v/>
      </c>
      <c r="AA924" s="100" t="str">
        <f t="shared" si="316"/>
        <v/>
      </c>
      <c r="AB924" s="100" t="str">
        <f t="shared" si="317"/>
        <v/>
      </c>
      <c r="AC924" s="106" t="str">
        <f t="shared" si="318"/>
        <v/>
      </c>
    </row>
    <row r="925" spans="2:29" x14ac:dyDescent="0.2">
      <c r="B925" s="26"/>
      <c r="C925" s="101">
        <f t="shared" si="319"/>
        <v>0</v>
      </c>
      <c r="D925" s="105"/>
      <c r="E925" s="35"/>
      <c r="F925" s="32" t="str">
        <f t="shared" si="320"/>
        <v>N</v>
      </c>
      <c r="G925" s="32" t="str">
        <f t="shared" si="321"/>
        <v>N</v>
      </c>
      <c r="H925" s="32" t="str">
        <f t="shared" ref="H925:H988" si="329">IF(G925="Y", 0.0000000001+H924, "")</f>
        <v/>
      </c>
      <c r="I925" s="32" t="str">
        <f t="shared" si="309"/>
        <v/>
      </c>
      <c r="J925" s="32" t="str">
        <f t="shared" si="310"/>
        <v/>
      </c>
      <c r="K925" s="32" t="str">
        <f t="shared" si="322"/>
        <v/>
      </c>
      <c r="L925" s="32" t="str">
        <f t="shared" si="323"/>
        <v/>
      </c>
      <c r="M925" s="32" t="str">
        <f t="shared" si="311"/>
        <v/>
      </c>
      <c r="N925" s="32" t="str">
        <f t="shared" si="312"/>
        <v/>
      </c>
      <c r="O925" s="35" t="s">
        <v>51</v>
      </c>
      <c r="P925" s="32"/>
      <c r="Q925" s="32"/>
      <c r="R925" s="100" t="str">
        <f t="shared" si="324"/>
        <v/>
      </c>
      <c r="S925" s="100" t="str">
        <f t="shared" si="325"/>
        <v/>
      </c>
      <c r="T925" s="100" t="str">
        <f t="shared" si="326"/>
        <v/>
      </c>
      <c r="U925" s="100" t="str">
        <f t="shared" si="327"/>
        <v/>
      </c>
      <c r="V925" s="100" t="str">
        <f t="shared" si="313"/>
        <v/>
      </c>
      <c r="W925" s="100" t="str">
        <f t="shared" si="328"/>
        <v/>
      </c>
      <c r="X925" s="100" t="str">
        <f t="shared" si="314"/>
        <v/>
      </c>
      <c r="Y925" s="100" t="str">
        <f t="shared" si="315"/>
        <v/>
      </c>
      <c r="Z925" s="100" t="str">
        <f>IF(LEN(P925)&gt;0, DATA_ANALYSIS!E$20*P925+DATA_ANALYSIS!R$20, "")</f>
        <v/>
      </c>
      <c r="AA925" s="100" t="str">
        <f t="shared" si="316"/>
        <v/>
      </c>
      <c r="AB925" s="100" t="str">
        <f t="shared" si="317"/>
        <v/>
      </c>
      <c r="AC925" s="106" t="str">
        <f t="shared" si="318"/>
        <v/>
      </c>
    </row>
    <row r="926" spans="2:29" x14ac:dyDescent="0.2">
      <c r="B926" s="26"/>
      <c r="C926" s="101">
        <f t="shared" si="319"/>
        <v>0</v>
      </c>
      <c r="D926" s="105"/>
      <c r="E926" s="35"/>
      <c r="F926" s="32" t="str">
        <f t="shared" si="320"/>
        <v>N</v>
      </c>
      <c r="G926" s="32" t="str">
        <f t="shared" si="321"/>
        <v>N</v>
      </c>
      <c r="H926" s="32" t="str">
        <f t="shared" si="329"/>
        <v/>
      </c>
      <c r="I926" s="32" t="str">
        <f t="shared" si="309"/>
        <v/>
      </c>
      <c r="J926" s="32" t="str">
        <f t="shared" si="310"/>
        <v/>
      </c>
      <c r="K926" s="32" t="str">
        <f t="shared" si="322"/>
        <v/>
      </c>
      <c r="L926" s="32" t="str">
        <f t="shared" si="323"/>
        <v/>
      </c>
      <c r="M926" s="32" t="str">
        <f t="shared" si="311"/>
        <v/>
      </c>
      <c r="N926" s="32" t="str">
        <f t="shared" si="312"/>
        <v/>
      </c>
      <c r="O926" s="35" t="s">
        <v>51</v>
      </c>
      <c r="P926" s="32"/>
      <c r="Q926" s="32"/>
      <c r="R926" s="100" t="str">
        <f t="shared" si="324"/>
        <v/>
      </c>
      <c r="S926" s="100" t="str">
        <f t="shared" si="325"/>
        <v/>
      </c>
      <c r="T926" s="100" t="str">
        <f t="shared" si="326"/>
        <v/>
      </c>
      <c r="U926" s="100" t="str">
        <f t="shared" si="327"/>
        <v/>
      </c>
      <c r="V926" s="100" t="str">
        <f t="shared" si="313"/>
        <v/>
      </c>
      <c r="W926" s="100" t="str">
        <f t="shared" si="328"/>
        <v/>
      </c>
      <c r="X926" s="100" t="str">
        <f t="shared" si="314"/>
        <v/>
      </c>
      <c r="Y926" s="100" t="str">
        <f t="shared" si="315"/>
        <v/>
      </c>
      <c r="Z926" s="100" t="str">
        <f>IF(LEN(P926)&gt;0, DATA_ANALYSIS!E$20*P926+DATA_ANALYSIS!R$20, "")</f>
        <v/>
      </c>
      <c r="AA926" s="100" t="str">
        <f t="shared" si="316"/>
        <v/>
      </c>
      <c r="AB926" s="100" t="str">
        <f t="shared" si="317"/>
        <v/>
      </c>
      <c r="AC926" s="106" t="str">
        <f t="shared" si="318"/>
        <v/>
      </c>
    </row>
    <row r="927" spans="2:29" x14ac:dyDescent="0.2">
      <c r="B927" s="26"/>
      <c r="C927" s="101">
        <f t="shared" si="319"/>
        <v>0</v>
      </c>
      <c r="D927" s="105"/>
      <c r="E927" s="35"/>
      <c r="F927" s="32" t="str">
        <f t="shared" si="320"/>
        <v>N</v>
      </c>
      <c r="G927" s="32" t="str">
        <f t="shared" si="321"/>
        <v>N</v>
      </c>
      <c r="H927" s="32" t="str">
        <f t="shared" si="329"/>
        <v/>
      </c>
      <c r="I927" s="32" t="str">
        <f t="shared" si="309"/>
        <v/>
      </c>
      <c r="J927" s="32" t="str">
        <f t="shared" si="310"/>
        <v/>
      </c>
      <c r="K927" s="32" t="str">
        <f t="shared" si="322"/>
        <v/>
      </c>
      <c r="L927" s="32" t="str">
        <f t="shared" si="323"/>
        <v/>
      </c>
      <c r="M927" s="32" t="str">
        <f t="shared" si="311"/>
        <v/>
      </c>
      <c r="N927" s="32" t="str">
        <f t="shared" si="312"/>
        <v/>
      </c>
      <c r="O927" s="35" t="s">
        <v>51</v>
      </c>
      <c r="P927" s="32"/>
      <c r="Q927" s="32"/>
      <c r="R927" s="100" t="str">
        <f t="shared" si="324"/>
        <v/>
      </c>
      <c r="S927" s="100" t="str">
        <f t="shared" si="325"/>
        <v/>
      </c>
      <c r="T927" s="100" t="str">
        <f t="shared" si="326"/>
        <v/>
      </c>
      <c r="U927" s="100" t="str">
        <f t="shared" si="327"/>
        <v/>
      </c>
      <c r="V927" s="100" t="str">
        <f t="shared" si="313"/>
        <v/>
      </c>
      <c r="W927" s="100" t="str">
        <f t="shared" si="328"/>
        <v/>
      </c>
      <c r="X927" s="100" t="str">
        <f t="shared" si="314"/>
        <v/>
      </c>
      <c r="Y927" s="100" t="str">
        <f t="shared" si="315"/>
        <v/>
      </c>
      <c r="Z927" s="100" t="str">
        <f>IF(LEN(P927)&gt;0, DATA_ANALYSIS!E$20*P927+DATA_ANALYSIS!R$20, "")</f>
        <v/>
      </c>
      <c r="AA927" s="100" t="str">
        <f t="shared" si="316"/>
        <v/>
      </c>
      <c r="AB927" s="100" t="str">
        <f t="shared" si="317"/>
        <v/>
      </c>
      <c r="AC927" s="106" t="str">
        <f t="shared" si="318"/>
        <v/>
      </c>
    </row>
    <row r="928" spans="2:29" x14ac:dyDescent="0.2">
      <c r="B928" s="26"/>
      <c r="C928" s="101">
        <f t="shared" si="319"/>
        <v>0</v>
      </c>
      <c r="D928" s="105"/>
      <c r="E928" s="35"/>
      <c r="F928" s="32" t="str">
        <f t="shared" si="320"/>
        <v>N</v>
      </c>
      <c r="G928" s="32" t="str">
        <f t="shared" si="321"/>
        <v>N</v>
      </c>
      <c r="H928" s="32" t="str">
        <f t="shared" si="329"/>
        <v/>
      </c>
      <c r="I928" s="32" t="str">
        <f t="shared" si="309"/>
        <v/>
      </c>
      <c r="J928" s="32" t="str">
        <f t="shared" si="310"/>
        <v/>
      </c>
      <c r="K928" s="32" t="str">
        <f t="shared" si="322"/>
        <v/>
      </c>
      <c r="L928" s="32" t="str">
        <f t="shared" si="323"/>
        <v/>
      </c>
      <c r="M928" s="32" t="str">
        <f t="shared" si="311"/>
        <v/>
      </c>
      <c r="N928" s="32" t="str">
        <f t="shared" si="312"/>
        <v/>
      </c>
      <c r="O928" s="35" t="s">
        <v>51</v>
      </c>
      <c r="P928" s="32"/>
      <c r="Q928" s="32"/>
      <c r="R928" s="100" t="str">
        <f t="shared" si="324"/>
        <v/>
      </c>
      <c r="S928" s="100" t="str">
        <f t="shared" si="325"/>
        <v/>
      </c>
      <c r="T928" s="100" t="str">
        <f t="shared" si="326"/>
        <v/>
      </c>
      <c r="U928" s="100" t="str">
        <f t="shared" si="327"/>
        <v/>
      </c>
      <c r="V928" s="100" t="str">
        <f t="shared" si="313"/>
        <v/>
      </c>
      <c r="W928" s="100" t="str">
        <f t="shared" si="328"/>
        <v/>
      </c>
      <c r="X928" s="100" t="str">
        <f t="shared" si="314"/>
        <v/>
      </c>
      <c r="Y928" s="100" t="str">
        <f t="shared" si="315"/>
        <v/>
      </c>
      <c r="Z928" s="100" t="str">
        <f>IF(LEN(P928)&gt;0, DATA_ANALYSIS!E$20*P928+DATA_ANALYSIS!R$20, "")</f>
        <v/>
      </c>
      <c r="AA928" s="100" t="str">
        <f t="shared" si="316"/>
        <v/>
      </c>
      <c r="AB928" s="100" t="str">
        <f t="shared" si="317"/>
        <v/>
      </c>
      <c r="AC928" s="106" t="str">
        <f t="shared" si="318"/>
        <v/>
      </c>
    </row>
    <row r="929" spans="2:29" x14ac:dyDescent="0.2">
      <c r="B929" s="26"/>
      <c r="C929" s="101">
        <f t="shared" si="319"/>
        <v>0</v>
      </c>
      <c r="D929" s="105"/>
      <c r="E929" s="35"/>
      <c r="F929" s="32" t="str">
        <f t="shared" si="320"/>
        <v>N</v>
      </c>
      <c r="G929" s="32" t="str">
        <f t="shared" si="321"/>
        <v>N</v>
      </c>
      <c r="H929" s="32" t="str">
        <f t="shared" si="329"/>
        <v/>
      </c>
      <c r="I929" s="32" t="str">
        <f t="shared" si="309"/>
        <v/>
      </c>
      <c r="J929" s="32" t="str">
        <f t="shared" si="310"/>
        <v/>
      </c>
      <c r="K929" s="32" t="str">
        <f t="shared" si="322"/>
        <v/>
      </c>
      <c r="L929" s="32" t="str">
        <f t="shared" si="323"/>
        <v/>
      </c>
      <c r="M929" s="32" t="str">
        <f t="shared" si="311"/>
        <v/>
      </c>
      <c r="N929" s="32" t="str">
        <f t="shared" si="312"/>
        <v/>
      </c>
      <c r="O929" s="35" t="s">
        <v>51</v>
      </c>
      <c r="P929" s="32"/>
      <c r="Q929" s="32"/>
      <c r="R929" s="100" t="str">
        <f t="shared" si="324"/>
        <v/>
      </c>
      <c r="S929" s="100" t="str">
        <f t="shared" si="325"/>
        <v/>
      </c>
      <c r="T929" s="100" t="str">
        <f t="shared" si="326"/>
        <v/>
      </c>
      <c r="U929" s="100" t="str">
        <f t="shared" si="327"/>
        <v/>
      </c>
      <c r="V929" s="100" t="str">
        <f t="shared" si="313"/>
        <v/>
      </c>
      <c r="W929" s="100" t="str">
        <f t="shared" si="328"/>
        <v/>
      </c>
      <c r="X929" s="100" t="str">
        <f t="shared" si="314"/>
        <v/>
      </c>
      <c r="Y929" s="100" t="str">
        <f t="shared" si="315"/>
        <v/>
      </c>
      <c r="Z929" s="100" t="str">
        <f>IF(LEN(P929)&gt;0, DATA_ANALYSIS!E$20*P929+DATA_ANALYSIS!R$20, "")</f>
        <v/>
      </c>
      <c r="AA929" s="100" t="str">
        <f t="shared" si="316"/>
        <v/>
      </c>
      <c r="AB929" s="100" t="str">
        <f t="shared" si="317"/>
        <v/>
      </c>
      <c r="AC929" s="106" t="str">
        <f t="shared" si="318"/>
        <v/>
      </c>
    </row>
    <row r="930" spans="2:29" x14ac:dyDescent="0.2">
      <c r="B930" s="26"/>
      <c r="C930" s="101">
        <f t="shared" si="319"/>
        <v>0</v>
      </c>
      <c r="D930" s="105"/>
      <c r="E930" s="35"/>
      <c r="F930" s="32" t="str">
        <f t="shared" si="320"/>
        <v>N</v>
      </c>
      <c r="G930" s="32" t="str">
        <f t="shared" si="321"/>
        <v>N</v>
      </c>
      <c r="H930" s="32" t="str">
        <f t="shared" si="329"/>
        <v/>
      </c>
      <c r="I930" s="32" t="str">
        <f t="shared" si="309"/>
        <v/>
      </c>
      <c r="J930" s="32" t="str">
        <f t="shared" si="310"/>
        <v/>
      </c>
      <c r="K930" s="32" t="str">
        <f t="shared" si="322"/>
        <v/>
      </c>
      <c r="L930" s="32" t="str">
        <f t="shared" si="323"/>
        <v/>
      </c>
      <c r="M930" s="32" t="str">
        <f t="shared" si="311"/>
        <v/>
      </c>
      <c r="N930" s="32" t="str">
        <f t="shared" si="312"/>
        <v/>
      </c>
      <c r="O930" s="35" t="s">
        <v>51</v>
      </c>
      <c r="P930" s="32"/>
      <c r="Q930" s="32"/>
      <c r="R930" s="100" t="str">
        <f t="shared" si="324"/>
        <v/>
      </c>
      <c r="S930" s="100" t="str">
        <f t="shared" si="325"/>
        <v/>
      </c>
      <c r="T930" s="100" t="str">
        <f t="shared" si="326"/>
        <v/>
      </c>
      <c r="U930" s="100" t="str">
        <f t="shared" si="327"/>
        <v/>
      </c>
      <c r="V930" s="100" t="str">
        <f t="shared" si="313"/>
        <v/>
      </c>
      <c r="W930" s="100" t="str">
        <f t="shared" si="328"/>
        <v/>
      </c>
      <c r="X930" s="100" t="str">
        <f t="shared" si="314"/>
        <v/>
      </c>
      <c r="Y930" s="100" t="str">
        <f t="shared" si="315"/>
        <v/>
      </c>
      <c r="Z930" s="100" t="str">
        <f>IF(LEN(P930)&gt;0, DATA_ANALYSIS!E$20*P930+DATA_ANALYSIS!R$20, "")</f>
        <v/>
      </c>
      <c r="AA930" s="100" t="str">
        <f t="shared" si="316"/>
        <v/>
      </c>
      <c r="AB930" s="100" t="str">
        <f t="shared" si="317"/>
        <v/>
      </c>
      <c r="AC930" s="106" t="str">
        <f t="shared" si="318"/>
        <v/>
      </c>
    </row>
    <row r="931" spans="2:29" x14ac:dyDescent="0.2">
      <c r="B931" s="26"/>
      <c r="C931" s="101">
        <f t="shared" si="319"/>
        <v>0</v>
      </c>
      <c r="D931" s="105"/>
      <c r="E931" s="35"/>
      <c r="F931" s="32" t="str">
        <f t="shared" si="320"/>
        <v>N</v>
      </c>
      <c r="G931" s="32" t="str">
        <f t="shared" si="321"/>
        <v>N</v>
      </c>
      <c r="H931" s="32" t="str">
        <f t="shared" si="329"/>
        <v/>
      </c>
      <c r="I931" s="32" t="str">
        <f t="shared" si="309"/>
        <v/>
      </c>
      <c r="J931" s="32" t="str">
        <f t="shared" si="310"/>
        <v/>
      </c>
      <c r="K931" s="32" t="str">
        <f t="shared" si="322"/>
        <v/>
      </c>
      <c r="L931" s="32" t="str">
        <f t="shared" si="323"/>
        <v/>
      </c>
      <c r="M931" s="32" t="str">
        <f t="shared" si="311"/>
        <v/>
      </c>
      <c r="N931" s="32" t="str">
        <f t="shared" si="312"/>
        <v/>
      </c>
      <c r="O931" s="35" t="s">
        <v>51</v>
      </c>
      <c r="P931" s="32"/>
      <c r="Q931" s="32"/>
      <c r="R931" s="100" t="str">
        <f t="shared" si="324"/>
        <v/>
      </c>
      <c r="S931" s="100" t="str">
        <f t="shared" si="325"/>
        <v/>
      </c>
      <c r="T931" s="100" t="str">
        <f t="shared" si="326"/>
        <v/>
      </c>
      <c r="U931" s="100" t="str">
        <f t="shared" si="327"/>
        <v/>
      </c>
      <c r="V931" s="100" t="str">
        <f t="shared" si="313"/>
        <v/>
      </c>
      <c r="W931" s="100" t="str">
        <f t="shared" si="328"/>
        <v/>
      </c>
      <c r="X931" s="100" t="str">
        <f t="shared" si="314"/>
        <v/>
      </c>
      <c r="Y931" s="100" t="str">
        <f t="shared" si="315"/>
        <v/>
      </c>
      <c r="Z931" s="100" t="str">
        <f>IF(LEN(P931)&gt;0, DATA_ANALYSIS!E$20*P931+DATA_ANALYSIS!R$20, "")</f>
        <v/>
      </c>
      <c r="AA931" s="100" t="str">
        <f t="shared" si="316"/>
        <v/>
      </c>
      <c r="AB931" s="100" t="str">
        <f t="shared" si="317"/>
        <v/>
      </c>
      <c r="AC931" s="106" t="str">
        <f t="shared" si="318"/>
        <v/>
      </c>
    </row>
    <row r="932" spans="2:29" x14ac:dyDescent="0.2">
      <c r="B932" s="26"/>
      <c r="C932" s="101">
        <f t="shared" si="319"/>
        <v>0</v>
      </c>
      <c r="D932" s="105"/>
      <c r="E932" s="35"/>
      <c r="F932" s="32" t="str">
        <f t="shared" si="320"/>
        <v>N</v>
      </c>
      <c r="G932" s="32" t="str">
        <f t="shared" si="321"/>
        <v>N</v>
      </c>
      <c r="H932" s="32" t="str">
        <f t="shared" si="329"/>
        <v/>
      </c>
      <c r="I932" s="32" t="str">
        <f t="shared" si="309"/>
        <v/>
      </c>
      <c r="J932" s="32" t="str">
        <f t="shared" si="310"/>
        <v/>
      </c>
      <c r="K932" s="32" t="str">
        <f t="shared" si="322"/>
        <v/>
      </c>
      <c r="L932" s="32" t="str">
        <f t="shared" si="323"/>
        <v/>
      </c>
      <c r="M932" s="32" t="str">
        <f t="shared" si="311"/>
        <v/>
      </c>
      <c r="N932" s="32" t="str">
        <f t="shared" si="312"/>
        <v/>
      </c>
      <c r="O932" s="35" t="s">
        <v>51</v>
      </c>
      <c r="P932" s="32"/>
      <c r="Q932" s="32"/>
      <c r="R932" s="100" t="str">
        <f t="shared" si="324"/>
        <v/>
      </c>
      <c r="S932" s="100" t="str">
        <f t="shared" si="325"/>
        <v/>
      </c>
      <c r="T932" s="100" t="str">
        <f t="shared" si="326"/>
        <v/>
      </c>
      <c r="U932" s="100" t="str">
        <f t="shared" si="327"/>
        <v/>
      </c>
      <c r="V932" s="100" t="str">
        <f t="shared" si="313"/>
        <v/>
      </c>
      <c r="W932" s="100" t="str">
        <f t="shared" si="328"/>
        <v/>
      </c>
      <c r="X932" s="100" t="str">
        <f t="shared" si="314"/>
        <v/>
      </c>
      <c r="Y932" s="100" t="str">
        <f t="shared" si="315"/>
        <v/>
      </c>
      <c r="Z932" s="100" t="str">
        <f>IF(LEN(P932)&gt;0, DATA_ANALYSIS!E$20*P932+DATA_ANALYSIS!R$20, "")</f>
        <v/>
      </c>
      <c r="AA932" s="100" t="str">
        <f t="shared" si="316"/>
        <v/>
      </c>
      <c r="AB932" s="100" t="str">
        <f t="shared" si="317"/>
        <v/>
      </c>
      <c r="AC932" s="106" t="str">
        <f t="shared" si="318"/>
        <v/>
      </c>
    </row>
    <row r="933" spans="2:29" x14ac:dyDescent="0.2">
      <c r="B933" s="26"/>
      <c r="C933" s="101">
        <f t="shared" si="319"/>
        <v>0</v>
      </c>
      <c r="D933" s="105"/>
      <c r="E933" s="35"/>
      <c r="F933" s="32" t="str">
        <f t="shared" si="320"/>
        <v>N</v>
      </c>
      <c r="G933" s="32" t="str">
        <f t="shared" si="321"/>
        <v>N</v>
      </c>
      <c r="H933" s="32" t="str">
        <f t="shared" si="329"/>
        <v/>
      </c>
      <c r="I933" s="32" t="str">
        <f t="shared" si="309"/>
        <v/>
      </c>
      <c r="J933" s="32" t="str">
        <f t="shared" si="310"/>
        <v/>
      </c>
      <c r="K933" s="32" t="str">
        <f t="shared" si="322"/>
        <v/>
      </c>
      <c r="L933" s="32" t="str">
        <f t="shared" si="323"/>
        <v/>
      </c>
      <c r="M933" s="32" t="str">
        <f t="shared" si="311"/>
        <v/>
      </c>
      <c r="N933" s="32" t="str">
        <f t="shared" si="312"/>
        <v/>
      </c>
      <c r="O933" s="35" t="s">
        <v>51</v>
      </c>
      <c r="P933" s="32"/>
      <c r="Q933" s="32"/>
      <c r="R933" s="100" t="str">
        <f t="shared" si="324"/>
        <v/>
      </c>
      <c r="S933" s="100" t="str">
        <f t="shared" si="325"/>
        <v/>
      </c>
      <c r="T933" s="100" t="str">
        <f t="shared" si="326"/>
        <v/>
      </c>
      <c r="U933" s="100" t="str">
        <f t="shared" si="327"/>
        <v/>
      </c>
      <c r="V933" s="100" t="str">
        <f t="shared" si="313"/>
        <v/>
      </c>
      <c r="W933" s="100" t="str">
        <f t="shared" si="328"/>
        <v/>
      </c>
      <c r="X933" s="100" t="str">
        <f t="shared" si="314"/>
        <v/>
      </c>
      <c r="Y933" s="100" t="str">
        <f t="shared" si="315"/>
        <v/>
      </c>
      <c r="Z933" s="100" t="str">
        <f>IF(LEN(P933)&gt;0, DATA_ANALYSIS!E$20*P933+DATA_ANALYSIS!R$20, "")</f>
        <v/>
      </c>
      <c r="AA933" s="100" t="str">
        <f t="shared" si="316"/>
        <v/>
      </c>
      <c r="AB933" s="100" t="str">
        <f t="shared" si="317"/>
        <v/>
      </c>
      <c r="AC933" s="106" t="str">
        <f t="shared" si="318"/>
        <v/>
      </c>
    </row>
    <row r="934" spans="2:29" x14ac:dyDescent="0.2">
      <c r="B934" s="26"/>
      <c r="C934" s="101">
        <f t="shared" si="319"/>
        <v>0</v>
      </c>
      <c r="D934" s="105"/>
      <c r="E934" s="35"/>
      <c r="F934" s="32" t="str">
        <f t="shared" si="320"/>
        <v>N</v>
      </c>
      <c r="G934" s="32" t="str">
        <f t="shared" si="321"/>
        <v>N</v>
      </c>
      <c r="H934" s="32" t="str">
        <f t="shared" si="329"/>
        <v/>
      </c>
      <c r="I934" s="32" t="str">
        <f t="shared" si="309"/>
        <v/>
      </c>
      <c r="J934" s="32" t="str">
        <f t="shared" si="310"/>
        <v/>
      </c>
      <c r="K934" s="32" t="str">
        <f t="shared" si="322"/>
        <v/>
      </c>
      <c r="L934" s="32" t="str">
        <f t="shared" si="323"/>
        <v/>
      </c>
      <c r="M934" s="32" t="str">
        <f t="shared" si="311"/>
        <v/>
      </c>
      <c r="N934" s="32" t="str">
        <f t="shared" si="312"/>
        <v/>
      </c>
      <c r="O934" s="35" t="s">
        <v>51</v>
      </c>
      <c r="P934" s="32"/>
      <c r="Q934" s="32"/>
      <c r="R934" s="100" t="str">
        <f t="shared" si="324"/>
        <v/>
      </c>
      <c r="S934" s="100" t="str">
        <f t="shared" si="325"/>
        <v/>
      </c>
      <c r="T934" s="100" t="str">
        <f t="shared" si="326"/>
        <v/>
      </c>
      <c r="U934" s="100" t="str">
        <f t="shared" si="327"/>
        <v/>
      </c>
      <c r="V934" s="100" t="str">
        <f t="shared" si="313"/>
        <v/>
      </c>
      <c r="W934" s="100" t="str">
        <f t="shared" si="328"/>
        <v/>
      </c>
      <c r="X934" s="100" t="str">
        <f t="shared" si="314"/>
        <v/>
      </c>
      <c r="Y934" s="100" t="str">
        <f t="shared" si="315"/>
        <v/>
      </c>
      <c r="Z934" s="100" t="str">
        <f>IF(LEN(P934)&gt;0, DATA_ANALYSIS!E$20*P934+DATA_ANALYSIS!R$20, "")</f>
        <v/>
      </c>
      <c r="AA934" s="100" t="str">
        <f t="shared" si="316"/>
        <v/>
      </c>
      <c r="AB934" s="100" t="str">
        <f t="shared" si="317"/>
        <v/>
      </c>
      <c r="AC934" s="106" t="str">
        <f t="shared" si="318"/>
        <v/>
      </c>
    </row>
    <row r="935" spans="2:29" x14ac:dyDescent="0.2">
      <c r="B935" s="26"/>
      <c r="C935" s="101">
        <f t="shared" si="319"/>
        <v>0</v>
      </c>
      <c r="D935" s="105"/>
      <c r="E935" s="35"/>
      <c r="F935" s="32" t="str">
        <f t="shared" si="320"/>
        <v>N</v>
      </c>
      <c r="G935" s="32" t="str">
        <f t="shared" si="321"/>
        <v>N</v>
      </c>
      <c r="H935" s="32" t="str">
        <f t="shared" si="329"/>
        <v/>
      </c>
      <c r="I935" s="32" t="str">
        <f t="shared" si="309"/>
        <v/>
      </c>
      <c r="J935" s="32" t="str">
        <f t="shared" si="310"/>
        <v/>
      </c>
      <c r="K935" s="32" t="str">
        <f t="shared" si="322"/>
        <v/>
      </c>
      <c r="L935" s="32" t="str">
        <f t="shared" si="323"/>
        <v/>
      </c>
      <c r="M935" s="32" t="str">
        <f t="shared" si="311"/>
        <v/>
      </c>
      <c r="N935" s="32" t="str">
        <f t="shared" si="312"/>
        <v/>
      </c>
      <c r="O935" s="35" t="s">
        <v>51</v>
      </c>
      <c r="P935" s="32"/>
      <c r="Q935" s="32"/>
      <c r="R935" s="100" t="str">
        <f t="shared" si="324"/>
        <v/>
      </c>
      <c r="S935" s="100" t="str">
        <f t="shared" si="325"/>
        <v/>
      </c>
      <c r="T935" s="100" t="str">
        <f t="shared" si="326"/>
        <v/>
      </c>
      <c r="U935" s="100" t="str">
        <f t="shared" si="327"/>
        <v/>
      </c>
      <c r="V935" s="100" t="str">
        <f t="shared" si="313"/>
        <v/>
      </c>
      <c r="W935" s="100" t="str">
        <f t="shared" si="328"/>
        <v/>
      </c>
      <c r="X935" s="100" t="str">
        <f t="shared" si="314"/>
        <v/>
      </c>
      <c r="Y935" s="100" t="str">
        <f t="shared" si="315"/>
        <v/>
      </c>
      <c r="Z935" s="100" t="str">
        <f>IF(LEN(P935)&gt;0, DATA_ANALYSIS!E$20*P935+DATA_ANALYSIS!R$20, "")</f>
        <v/>
      </c>
      <c r="AA935" s="100" t="str">
        <f t="shared" si="316"/>
        <v/>
      </c>
      <c r="AB935" s="100" t="str">
        <f t="shared" si="317"/>
        <v/>
      </c>
      <c r="AC935" s="106" t="str">
        <f t="shared" si="318"/>
        <v/>
      </c>
    </row>
    <row r="936" spans="2:29" x14ac:dyDescent="0.2">
      <c r="B936" s="26"/>
      <c r="C936" s="101">
        <f t="shared" si="319"/>
        <v>0</v>
      </c>
      <c r="D936" s="105"/>
      <c r="E936" s="35"/>
      <c r="F936" s="32" t="str">
        <f t="shared" si="320"/>
        <v>N</v>
      </c>
      <c r="G936" s="32" t="str">
        <f t="shared" si="321"/>
        <v>N</v>
      </c>
      <c r="H936" s="32" t="str">
        <f t="shared" si="329"/>
        <v/>
      </c>
      <c r="I936" s="32" t="str">
        <f t="shared" si="309"/>
        <v/>
      </c>
      <c r="J936" s="32" t="str">
        <f t="shared" si="310"/>
        <v/>
      </c>
      <c r="K936" s="32" t="str">
        <f t="shared" si="322"/>
        <v/>
      </c>
      <c r="L936" s="32" t="str">
        <f t="shared" si="323"/>
        <v/>
      </c>
      <c r="M936" s="32" t="str">
        <f t="shared" si="311"/>
        <v/>
      </c>
      <c r="N936" s="32" t="str">
        <f t="shared" si="312"/>
        <v/>
      </c>
      <c r="O936" s="35" t="s">
        <v>51</v>
      </c>
      <c r="P936" s="32"/>
      <c r="Q936" s="32"/>
      <c r="R936" s="100" t="str">
        <f t="shared" si="324"/>
        <v/>
      </c>
      <c r="S936" s="100" t="str">
        <f t="shared" si="325"/>
        <v/>
      </c>
      <c r="T936" s="100" t="str">
        <f t="shared" si="326"/>
        <v/>
      </c>
      <c r="U936" s="100" t="str">
        <f t="shared" si="327"/>
        <v/>
      </c>
      <c r="V936" s="100" t="str">
        <f t="shared" si="313"/>
        <v/>
      </c>
      <c r="W936" s="100" t="str">
        <f t="shared" si="328"/>
        <v/>
      </c>
      <c r="X936" s="100" t="str">
        <f t="shared" si="314"/>
        <v/>
      </c>
      <c r="Y936" s="100" t="str">
        <f t="shared" si="315"/>
        <v/>
      </c>
      <c r="Z936" s="100" t="str">
        <f>IF(LEN(P936)&gt;0, DATA_ANALYSIS!E$20*P936+DATA_ANALYSIS!R$20, "")</f>
        <v/>
      </c>
      <c r="AA936" s="100" t="str">
        <f t="shared" si="316"/>
        <v/>
      </c>
      <c r="AB936" s="100" t="str">
        <f t="shared" si="317"/>
        <v/>
      </c>
      <c r="AC936" s="106" t="str">
        <f t="shared" si="318"/>
        <v/>
      </c>
    </row>
    <row r="937" spans="2:29" x14ac:dyDescent="0.2">
      <c r="B937" s="26"/>
      <c r="C937" s="101">
        <f t="shared" si="319"/>
        <v>0</v>
      </c>
      <c r="D937" s="105"/>
      <c r="E937" s="35"/>
      <c r="F937" s="32" t="str">
        <f t="shared" si="320"/>
        <v>N</v>
      </c>
      <c r="G937" s="32" t="str">
        <f t="shared" si="321"/>
        <v>N</v>
      </c>
      <c r="H937" s="32" t="str">
        <f t="shared" si="329"/>
        <v/>
      </c>
      <c r="I937" s="32" t="str">
        <f t="shared" si="309"/>
        <v/>
      </c>
      <c r="J937" s="32" t="str">
        <f t="shared" si="310"/>
        <v/>
      </c>
      <c r="K937" s="32" t="str">
        <f t="shared" si="322"/>
        <v/>
      </c>
      <c r="L937" s="32" t="str">
        <f t="shared" si="323"/>
        <v/>
      </c>
      <c r="M937" s="32" t="str">
        <f t="shared" si="311"/>
        <v/>
      </c>
      <c r="N937" s="32" t="str">
        <f t="shared" si="312"/>
        <v/>
      </c>
      <c r="O937" s="35" t="s">
        <v>51</v>
      </c>
      <c r="P937" s="32"/>
      <c r="Q937" s="32"/>
      <c r="R937" s="100" t="str">
        <f t="shared" si="324"/>
        <v/>
      </c>
      <c r="S937" s="100" t="str">
        <f t="shared" si="325"/>
        <v/>
      </c>
      <c r="T937" s="100" t="str">
        <f t="shared" si="326"/>
        <v/>
      </c>
      <c r="U937" s="100" t="str">
        <f t="shared" si="327"/>
        <v/>
      </c>
      <c r="V937" s="100" t="str">
        <f t="shared" si="313"/>
        <v/>
      </c>
      <c r="W937" s="100" t="str">
        <f t="shared" si="328"/>
        <v/>
      </c>
      <c r="X937" s="100" t="str">
        <f t="shared" si="314"/>
        <v/>
      </c>
      <c r="Y937" s="100" t="str">
        <f t="shared" si="315"/>
        <v/>
      </c>
      <c r="Z937" s="100" t="str">
        <f>IF(LEN(P937)&gt;0, DATA_ANALYSIS!E$20*P937+DATA_ANALYSIS!R$20, "")</f>
        <v/>
      </c>
      <c r="AA937" s="100" t="str">
        <f t="shared" si="316"/>
        <v/>
      </c>
      <c r="AB937" s="100" t="str">
        <f t="shared" si="317"/>
        <v/>
      </c>
      <c r="AC937" s="106" t="str">
        <f t="shared" si="318"/>
        <v/>
      </c>
    </row>
    <row r="938" spans="2:29" x14ac:dyDescent="0.2">
      <c r="B938" s="26"/>
      <c r="C938" s="101">
        <f t="shared" si="319"/>
        <v>0</v>
      </c>
      <c r="D938" s="105"/>
      <c r="E938" s="35"/>
      <c r="F938" s="32" t="str">
        <f t="shared" si="320"/>
        <v>N</v>
      </c>
      <c r="G938" s="32" t="str">
        <f t="shared" si="321"/>
        <v>N</v>
      </c>
      <c r="H938" s="32" t="str">
        <f t="shared" si="329"/>
        <v/>
      </c>
      <c r="I938" s="32" t="str">
        <f t="shared" si="309"/>
        <v/>
      </c>
      <c r="J938" s="32" t="str">
        <f t="shared" si="310"/>
        <v/>
      </c>
      <c r="K938" s="32" t="str">
        <f t="shared" si="322"/>
        <v/>
      </c>
      <c r="L938" s="32" t="str">
        <f t="shared" si="323"/>
        <v/>
      </c>
      <c r="M938" s="32" t="str">
        <f t="shared" si="311"/>
        <v/>
      </c>
      <c r="N938" s="32" t="str">
        <f t="shared" si="312"/>
        <v/>
      </c>
      <c r="O938" s="35" t="s">
        <v>51</v>
      </c>
      <c r="P938" s="32"/>
      <c r="Q938" s="32"/>
      <c r="R938" s="100" t="str">
        <f t="shared" si="324"/>
        <v/>
      </c>
      <c r="S938" s="100" t="str">
        <f t="shared" si="325"/>
        <v/>
      </c>
      <c r="T938" s="100" t="str">
        <f t="shared" si="326"/>
        <v/>
      </c>
      <c r="U938" s="100" t="str">
        <f t="shared" si="327"/>
        <v/>
      </c>
      <c r="V938" s="100" t="str">
        <f t="shared" si="313"/>
        <v/>
      </c>
      <c r="W938" s="100" t="str">
        <f t="shared" si="328"/>
        <v/>
      </c>
      <c r="X938" s="100" t="str">
        <f t="shared" si="314"/>
        <v/>
      </c>
      <c r="Y938" s="100" t="str">
        <f t="shared" si="315"/>
        <v/>
      </c>
      <c r="Z938" s="100" t="str">
        <f>IF(LEN(P938)&gt;0, DATA_ANALYSIS!E$20*P938+DATA_ANALYSIS!R$20, "")</f>
        <v/>
      </c>
      <c r="AA938" s="100" t="str">
        <f t="shared" si="316"/>
        <v/>
      </c>
      <c r="AB938" s="100" t="str">
        <f t="shared" si="317"/>
        <v/>
      </c>
      <c r="AC938" s="106" t="str">
        <f t="shared" si="318"/>
        <v/>
      </c>
    </row>
    <row r="939" spans="2:29" x14ac:dyDescent="0.2">
      <c r="B939" s="26"/>
      <c r="C939" s="101">
        <f t="shared" si="319"/>
        <v>0</v>
      </c>
      <c r="D939" s="105"/>
      <c r="E939" s="35"/>
      <c r="F939" s="32" t="str">
        <f t="shared" si="320"/>
        <v>N</v>
      </c>
      <c r="G939" s="32" t="str">
        <f t="shared" si="321"/>
        <v>N</v>
      </c>
      <c r="H939" s="32" t="str">
        <f t="shared" si="329"/>
        <v/>
      </c>
      <c r="I939" s="32" t="str">
        <f t="shared" si="309"/>
        <v/>
      </c>
      <c r="J939" s="32" t="str">
        <f t="shared" si="310"/>
        <v/>
      </c>
      <c r="K939" s="32" t="str">
        <f t="shared" si="322"/>
        <v/>
      </c>
      <c r="L939" s="32" t="str">
        <f t="shared" si="323"/>
        <v/>
      </c>
      <c r="M939" s="32" t="str">
        <f t="shared" si="311"/>
        <v/>
      </c>
      <c r="N939" s="32" t="str">
        <f t="shared" si="312"/>
        <v/>
      </c>
      <c r="O939" s="35" t="s">
        <v>51</v>
      </c>
      <c r="P939" s="32"/>
      <c r="Q939" s="32"/>
      <c r="R939" s="100" t="str">
        <f t="shared" si="324"/>
        <v/>
      </c>
      <c r="S939" s="100" t="str">
        <f t="shared" si="325"/>
        <v/>
      </c>
      <c r="T939" s="100" t="str">
        <f t="shared" si="326"/>
        <v/>
      </c>
      <c r="U939" s="100" t="str">
        <f t="shared" si="327"/>
        <v/>
      </c>
      <c r="V939" s="100" t="str">
        <f t="shared" si="313"/>
        <v/>
      </c>
      <c r="W939" s="100" t="str">
        <f t="shared" si="328"/>
        <v/>
      </c>
      <c r="X939" s="100" t="str">
        <f t="shared" si="314"/>
        <v/>
      </c>
      <c r="Y939" s="100" t="str">
        <f t="shared" si="315"/>
        <v/>
      </c>
      <c r="Z939" s="100" t="str">
        <f>IF(LEN(P939)&gt;0, DATA_ANALYSIS!E$20*P939+DATA_ANALYSIS!R$20, "")</f>
        <v/>
      </c>
      <c r="AA939" s="100" t="str">
        <f t="shared" si="316"/>
        <v/>
      </c>
      <c r="AB939" s="100" t="str">
        <f t="shared" si="317"/>
        <v/>
      </c>
      <c r="AC939" s="106" t="str">
        <f t="shared" si="318"/>
        <v/>
      </c>
    </row>
    <row r="940" spans="2:29" x14ac:dyDescent="0.2">
      <c r="B940" s="26"/>
      <c r="C940" s="101">
        <f t="shared" si="319"/>
        <v>0</v>
      </c>
      <c r="D940" s="105"/>
      <c r="E940" s="35"/>
      <c r="F940" s="32" t="str">
        <f t="shared" si="320"/>
        <v>N</v>
      </c>
      <c r="G940" s="32" t="str">
        <f t="shared" si="321"/>
        <v>N</v>
      </c>
      <c r="H940" s="32" t="str">
        <f t="shared" si="329"/>
        <v/>
      </c>
      <c r="I940" s="32" t="str">
        <f t="shared" si="309"/>
        <v/>
      </c>
      <c r="J940" s="32" t="str">
        <f t="shared" si="310"/>
        <v/>
      </c>
      <c r="K940" s="32" t="str">
        <f t="shared" si="322"/>
        <v/>
      </c>
      <c r="L940" s="32" t="str">
        <f t="shared" si="323"/>
        <v/>
      </c>
      <c r="M940" s="32" t="str">
        <f t="shared" si="311"/>
        <v/>
      </c>
      <c r="N940" s="32" t="str">
        <f t="shared" si="312"/>
        <v/>
      </c>
      <c r="O940" s="35" t="s">
        <v>51</v>
      </c>
      <c r="P940" s="32"/>
      <c r="Q940" s="32"/>
      <c r="R940" s="100" t="str">
        <f t="shared" si="324"/>
        <v/>
      </c>
      <c r="S940" s="100" t="str">
        <f t="shared" si="325"/>
        <v/>
      </c>
      <c r="T940" s="100" t="str">
        <f t="shared" si="326"/>
        <v/>
      </c>
      <c r="U940" s="100" t="str">
        <f t="shared" si="327"/>
        <v/>
      </c>
      <c r="V940" s="100" t="str">
        <f t="shared" si="313"/>
        <v/>
      </c>
      <c r="W940" s="100" t="str">
        <f t="shared" si="328"/>
        <v/>
      </c>
      <c r="X940" s="100" t="str">
        <f t="shared" si="314"/>
        <v/>
      </c>
      <c r="Y940" s="100" t="str">
        <f t="shared" si="315"/>
        <v/>
      </c>
      <c r="Z940" s="100" t="str">
        <f>IF(LEN(P940)&gt;0, DATA_ANALYSIS!E$20*P940+DATA_ANALYSIS!R$20, "")</f>
        <v/>
      </c>
      <c r="AA940" s="100" t="str">
        <f t="shared" si="316"/>
        <v/>
      </c>
      <c r="AB940" s="100" t="str">
        <f t="shared" si="317"/>
        <v/>
      </c>
      <c r="AC940" s="106" t="str">
        <f t="shared" si="318"/>
        <v/>
      </c>
    </row>
    <row r="941" spans="2:29" x14ac:dyDescent="0.2">
      <c r="B941" s="26"/>
      <c r="C941" s="101">
        <f t="shared" si="319"/>
        <v>0</v>
      </c>
      <c r="D941" s="105"/>
      <c r="E941" s="35"/>
      <c r="F941" s="32" t="str">
        <f t="shared" si="320"/>
        <v>N</v>
      </c>
      <c r="G941" s="32" t="str">
        <f t="shared" si="321"/>
        <v>N</v>
      </c>
      <c r="H941" s="32" t="str">
        <f t="shared" si="329"/>
        <v/>
      </c>
      <c r="I941" s="32" t="str">
        <f t="shared" si="309"/>
        <v/>
      </c>
      <c r="J941" s="32" t="str">
        <f t="shared" si="310"/>
        <v/>
      </c>
      <c r="K941" s="32" t="str">
        <f t="shared" si="322"/>
        <v/>
      </c>
      <c r="L941" s="32" t="str">
        <f t="shared" si="323"/>
        <v/>
      </c>
      <c r="M941" s="32" t="str">
        <f t="shared" si="311"/>
        <v/>
      </c>
      <c r="N941" s="32" t="str">
        <f t="shared" si="312"/>
        <v/>
      </c>
      <c r="O941" s="35" t="s">
        <v>51</v>
      </c>
      <c r="P941" s="32"/>
      <c r="Q941" s="32"/>
      <c r="R941" s="100" t="str">
        <f t="shared" si="324"/>
        <v/>
      </c>
      <c r="S941" s="100" t="str">
        <f t="shared" si="325"/>
        <v/>
      </c>
      <c r="T941" s="100" t="str">
        <f t="shared" si="326"/>
        <v/>
      </c>
      <c r="U941" s="100" t="str">
        <f t="shared" si="327"/>
        <v/>
      </c>
      <c r="V941" s="100" t="str">
        <f t="shared" si="313"/>
        <v/>
      </c>
      <c r="W941" s="100" t="str">
        <f t="shared" si="328"/>
        <v/>
      </c>
      <c r="X941" s="100" t="str">
        <f t="shared" si="314"/>
        <v/>
      </c>
      <c r="Y941" s="100" t="str">
        <f t="shared" si="315"/>
        <v/>
      </c>
      <c r="Z941" s="100" t="str">
        <f>IF(LEN(P941)&gt;0, DATA_ANALYSIS!E$20*P941+DATA_ANALYSIS!R$20, "")</f>
        <v/>
      </c>
      <c r="AA941" s="100" t="str">
        <f t="shared" si="316"/>
        <v/>
      </c>
      <c r="AB941" s="100" t="str">
        <f t="shared" si="317"/>
        <v/>
      </c>
      <c r="AC941" s="106" t="str">
        <f t="shared" si="318"/>
        <v/>
      </c>
    </row>
    <row r="942" spans="2:29" x14ac:dyDescent="0.2">
      <c r="B942" s="26"/>
      <c r="C942" s="101">
        <f t="shared" si="319"/>
        <v>0</v>
      </c>
      <c r="D942" s="105"/>
      <c r="E942" s="35"/>
      <c r="F942" s="32" t="str">
        <f t="shared" si="320"/>
        <v>N</v>
      </c>
      <c r="G942" s="32" t="str">
        <f t="shared" si="321"/>
        <v>N</v>
      </c>
      <c r="H942" s="32" t="str">
        <f t="shared" si="329"/>
        <v/>
      </c>
      <c r="I942" s="32" t="str">
        <f t="shared" si="309"/>
        <v/>
      </c>
      <c r="J942" s="32" t="str">
        <f t="shared" si="310"/>
        <v/>
      </c>
      <c r="K942" s="32" t="str">
        <f t="shared" si="322"/>
        <v/>
      </c>
      <c r="L942" s="32" t="str">
        <f t="shared" si="323"/>
        <v/>
      </c>
      <c r="M942" s="32" t="str">
        <f t="shared" si="311"/>
        <v/>
      </c>
      <c r="N942" s="32" t="str">
        <f t="shared" si="312"/>
        <v/>
      </c>
      <c r="O942" s="35" t="s">
        <v>51</v>
      </c>
      <c r="P942" s="32"/>
      <c r="Q942" s="32"/>
      <c r="R942" s="100" t="str">
        <f t="shared" si="324"/>
        <v/>
      </c>
      <c r="S942" s="100" t="str">
        <f t="shared" si="325"/>
        <v/>
      </c>
      <c r="T942" s="100" t="str">
        <f t="shared" si="326"/>
        <v/>
      </c>
      <c r="U942" s="100" t="str">
        <f t="shared" si="327"/>
        <v/>
      </c>
      <c r="V942" s="100" t="str">
        <f t="shared" si="313"/>
        <v/>
      </c>
      <c r="W942" s="100" t="str">
        <f t="shared" si="328"/>
        <v/>
      </c>
      <c r="X942" s="100" t="str">
        <f t="shared" si="314"/>
        <v/>
      </c>
      <c r="Y942" s="100" t="str">
        <f t="shared" si="315"/>
        <v/>
      </c>
      <c r="Z942" s="100" t="str">
        <f>IF(LEN(P942)&gt;0, DATA_ANALYSIS!E$20*P942+DATA_ANALYSIS!R$20, "")</f>
        <v/>
      </c>
      <c r="AA942" s="100" t="str">
        <f t="shared" si="316"/>
        <v/>
      </c>
      <c r="AB942" s="100" t="str">
        <f t="shared" si="317"/>
        <v/>
      </c>
      <c r="AC942" s="106" t="str">
        <f t="shared" si="318"/>
        <v/>
      </c>
    </row>
    <row r="943" spans="2:29" x14ac:dyDescent="0.2">
      <c r="B943" s="26"/>
      <c r="C943" s="101">
        <f t="shared" si="319"/>
        <v>0</v>
      </c>
      <c r="D943" s="105"/>
      <c r="E943" s="35"/>
      <c r="F943" s="32" t="str">
        <f t="shared" si="320"/>
        <v>N</v>
      </c>
      <c r="G943" s="32" t="str">
        <f t="shared" si="321"/>
        <v>N</v>
      </c>
      <c r="H943" s="32" t="str">
        <f t="shared" si="329"/>
        <v/>
      </c>
      <c r="I943" s="32" t="str">
        <f t="shared" si="309"/>
        <v/>
      </c>
      <c r="J943" s="32" t="str">
        <f t="shared" si="310"/>
        <v/>
      </c>
      <c r="K943" s="32" t="str">
        <f t="shared" si="322"/>
        <v/>
      </c>
      <c r="L943" s="32" t="str">
        <f t="shared" si="323"/>
        <v/>
      </c>
      <c r="M943" s="32" t="str">
        <f t="shared" si="311"/>
        <v/>
      </c>
      <c r="N943" s="32" t="str">
        <f t="shared" si="312"/>
        <v/>
      </c>
      <c r="O943" s="35" t="s">
        <v>51</v>
      </c>
      <c r="P943" s="32"/>
      <c r="Q943" s="32"/>
      <c r="R943" s="100" t="str">
        <f t="shared" si="324"/>
        <v/>
      </c>
      <c r="S943" s="100" t="str">
        <f t="shared" si="325"/>
        <v/>
      </c>
      <c r="T943" s="100" t="str">
        <f t="shared" si="326"/>
        <v/>
      </c>
      <c r="U943" s="100" t="str">
        <f t="shared" si="327"/>
        <v/>
      </c>
      <c r="V943" s="100" t="str">
        <f t="shared" si="313"/>
        <v/>
      </c>
      <c r="W943" s="100" t="str">
        <f t="shared" si="328"/>
        <v/>
      </c>
      <c r="X943" s="100" t="str">
        <f t="shared" si="314"/>
        <v/>
      </c>
      <c r="Y943" s="100" t="str">
        <f t="shared" si="315"/>
        <v/>
      </c>
      <c r="Z943" s="100" t="str">
        <f>IF(LEN(P943)&gt;0, DATA_ANALYSIS!E$20*P943+DATA_ANALYSIS!R$20, "")</f>
        <v/>
      </c>
      <c r="AA943" s="100" t="str">
        <f t="shared" si="316"/>
        <v/>
      </c>
      <c r="AB943" s="100" t="str">
        <f t="shared" si="317"/>
        <v/>
      </c>
      <c r="AC943" s="106" t="str">
        <f t="shared" si="318"/>
        <v/>
      </c>
    </row>
    <row r="944" spans="2:29" x14ac:dyDescent="0.2">
      <c r="B944" s="26"/>
      <c r="C944" s="101">
        <f t="shared" si="319"/>
        <v>0</v>
      </c>
      <c r="D944" s="105"/>
      <c r="E944" s="35"/>
      <c r="F944" s="32" t="str">
        <f t="shared" si="320"/>
        <v>N</v>
      </c>
      <c r="G944" s="32" t="str">
        <f t="shared" si="321"/>
        <v>N</v>
      </c>
      <c r="H944" s="32" t="str">
        <f t="shared" si="329"/>
        <v/>
      </c>
      <c r="I944" s="32" t="str">
        <f t="shared" si="309"/>
        <v/>
      </c>
      <c r="J944" s="32" t="str">
        <f t="shared" si="310"/>
        <v/>
      </c>
      <c r="K944" s="32" t="str">
        <f t="shared" si="322"/>
        <v/>
      </c>
      <c r="L944" s="32" t="str">
        <f t="shared" si="323"/>
        <v/>
      </c>
      <c r="M944" s="32" t="str">
        <f t="shared" si="311"/>
        <v/>
      </c>
      <c r="N944" s="32" t="str">
        <f t="shared" si="312"/>
        <v/>
      </c>
      <c r="O944" s="35" t="s">
        <v>51</v>
      </c>
      <c r="P944" s="32"/>
      <c r="Q944" s="32"/>
      <c r="R944" s="100" t="str">
        <f t="shared" si="324"/>
        <v/>
      </c>
      <c r="S944" s="100" t="str">
        <f t="shared" si="325"/>
        <v/>
      </c>
      <c r="T944" s="100" t="str">
        <f t="shared" si="326"/>
        <v/>
      </c>
      <c r="U944" s="100" t="str">
        <f t="shared" si="327"/>
        <v/>
      </c>
      <c r="V944" s="100" t="str">
        <f t="shared" si="313"/>
        <v/>
      </c>
      <c r="W944" s="100" t="str">
        <f t="shared" si="328"/>
        <v/>
      </c>
      <c r="X944" s="100" t="str">
        <f t="shared" si="314"/>
        <v/>
      </c>
      <c r="Y944" s="100" t="str">
        <f t="shared" si="315"/>
        <v/>
      </c>
      <c r="Z944" s="100" t="str">
        <f>IF(LEN(P944)&gt;0, DATA_ANALYSIS!E$20*P944+DATA_ANALYSIS!R$20, "")</f>
        <v/>
      </c>
      <c r="AA944" s="100" t="str">
        <f t="shared" si="316"/>
        <v/>
      </c>
      <c r="AB944" s="100" t="str">
        <f t="shared" si="317"/>
        <v/>
      </c>
      <c r="AC944" s="106" t="str">
        <f t="shared" si="318"/>
        <v/>
      </c>
    </row>
    <row r="945" spans="2:29" x14ac:dyDescent="0.2">
      <c r="B945" s="26"/>
      <c r="C945" s="101">
        <f t="shared" si="319"/>
        <v>0</v>
      </c>
      <c r="D945" s="105"/>
      <c r="E945" s="35"/>
      <c r="F945" s="32" t="str">
        <f t="shared" si="320"/>
        <v>N</v>
      </c>
      <c r="G945" s="32" t="str">
        <f t="shared" si="321"/>
        <v>N</v>
      </c>
      <c r="H945" s="32" t="str">
        <f t="shared" si="329"/>
        <v/>
      </c>
      <c r="I945" s="32" t="str">
        <f t="shared" si="309"/>
        <v/>
      </c>
      <c r="J945" s="32" t="str">
        <f t="shared" si="310"/>
        <v/>
      </c>
      <c r="K945" s="32" t="str">
        <f t="shared" si="322"/>
        <v/>
      </c>
      <c r="L945" s="32" t="str">
        <f t="shared" si="323"/>
        <v/>
      </c>
      <c r="M945" s="32" t="str">
        <f t="shared" si="311"/>
        <v/>
      </c>
      <c r="N945" s="32" t="str">
        <f t="shared" si="312"/>
        <v/>
      </c>
      <c r="O945" s="35" t="s">
        <v>51</v>
      </c>
      <c r="P945" s="32"/>
      <c r="Q945" s="32"/>
      <c r="R945" s="100" t="str">
        <f t="shared" si="324"/>
        <v/>
      </c>
      <c r="S945" s="100" t="str">
        <f t="shared" si="325"/>
        <v/>
      </c>
      <c r="T945" s="100" t="str">
        <f t="shared" si="326"/>
        <v/>
      </c>
      <c r="U945" s="100" t="str">
        <f t="shared" si="327"/>
        <v/>
      </c>
      <c r="V945" s="100" t="str">
        <f t="shared" si="313"/>
        <v/>
      </c>
      <c r="W945" s="100" t="str">
        <f t="shared" si="328"/>
        <v/>
      </c>
      <c r="X945" s="100" t="str">
        <f t="shared" si="314"/>
        <v/>
      </c>
      <c r="Y945" s="100" t="str">
        <f t="shared" si="315"/>
        <v/>
      </c>
      <c r="Z945" s="100" t="str">
        <f>IF(LEN(P945)&gt;0, DATA_ANALYSIS!E$20*P945+DATA_ANALYSIS!R$20, "")</f>
        <v/>
      </c>
      <c r="AA945" s="100" t="str">
        <f t="shared" si="316"/>
        <v/>
      </c>
      <c r="AB945" s="100" t="str">
        <f t="shared" si="317"/>
        <v/>
      </c>
      <c r="AC945" s="106" t="str">
        <f t="shared" si="318"/>
        <v/>
      </c>
    </row>
    <row r="946" spans="2:29" x14ac:dyDescent="0.2">
      <c r="B946" s="26"/>
      <c r="C946" s="101">
        <f t="shared" si="319"/>
        <v>0</v>
      </c>
      <c r="D946" s="105"/>
      <c r="E946" s="35"/>
      <c r="F946" s="32" t="str">
        <f t="shared" si="320"/>
        <v>N</v>
      </c>
      <c r="G946" s="32" t="str">
        <f t="shared" si="321"/>
        <v>N</v>
      </c>
      <c r="H946" s="32" t="str">
        <f t="shared" si="329"/>
        <v/>
      </c>
      <c r="I946" s="32" t="str">
        <f t="shared" si="309"/>
        <v/>
      </c>
      <c r="J946" s="32" t="str">
        <f t="shared" si="310"/>
        <v/>
      </c>
      <c r="K946" s="32" t="str">
        <f t="shared" si="322"/>
        <v/>
      </c>
      <c r="L946" s="32" t="str">
        <f t="shared" si="323"/>
        <v/>
      </c>
      <c r="M946" s="32" t="str">
        <f t="shared" si="311"/>
        <v/>
      </c>
      <c r="N946" s="32" t="str">
        <f t="shared" si="312"/>
        <v/>
      </c>
      <c r="O946" s="35" t="s">
        <v>51</v>
      </c>
      <c r="P946" s="32"/>
      <c r="Q946" s="32"/>
      <c r="R946" s="100" t="str">
        <f t="shared" si="324"/>
        <v/>
      </c>
      <c r="S946" s="100" t="str">
        <f t="shared" si="325"/>
        <v/>
      </c>
      <c r="T946" s="100" t="str">
        <f t="shared" si="326"/>
        <v/>
      </c>
      <c r="U946" s="100" t="str">
        <f t="shared" si="327"/>
        <v/>
      </c>
      <c r="V946" s="100" t="str">
        <f t="shared" si="313"/>
        <v/>
      </c>
      <c r="W946" s="100" t="str">
        <f t="shared" si="328"/>
        <v/>
      </c>
      <c r="X946" s="100" t="str">
        <f t="shared" si="314"/>
        <v/>
      </c>
      <c r="Y946" s="100" t="str">
        <f t="shared" si="315"/>
        <v/>
      </c>
      <c r="Z946" s="100" t="str">
        <f>IF(LEN(P946)&gt;0, DATA_ANALYSIS!E$20*P946+DATA_ANALYSIS!R$20, "")</f>
        <v/>
      </c>
      <c r="AA946" s="100" t="str">
        <f t="shared" si="316"/>
        <v/>
      </c>
      <c r="AB946" s="100" t="str">
        <f t="shared" si="317"/>
        <v/>
      </c>
      <c r="AC946" s="106" t="str">
        <f t="shared" si="318"/>
        <v/>
      </c>
    </row>
    <row r="947" spans="2:29" x14ac:dyDescent="0.2">
      <c r="B947" s="26"/>
      <c r="C947" s="101">
        <f t="shared" si="319"/>
        <v>0</v>
      </c>
      <c r="D947" s="105"/>
      <c r="E947" s="35"/>
      <c r="F947" s="32" t="str">
        <f t="shared" si="320"/>
        <v>N</v>
      </c>
      <c r="G947" s="32" t="str">
        <f t="shared" si="321"/>
        <v>N</v>
      </c>
      <c r="H947" s="32" t="str">
        <f t="shared" si="329"/>
        <v/>
      </c>
      <c r="I947" s="32" t="str">
        <f t="shared" si="309"/>
        <v/>
      </c>
      <c r="J947" s="32" t="str">
        <f t="shared" si="310"/>
        <v/>
      </c>
      <c r="K947" s="32" t="str">
        <f t="shared" si="322"/>
        <v/>
      </c>
      <c r="L947" s="32" t="str">
        <f t="shared" si="323"/>
        <v/>
      </c>
      <c r="M947" s="32" t="str">
        <f t="shared" si="311"/>
        <v/>
      </c>
      <c r="N947" s="32" t="str">
        <f t="shared" si="312"/>
        <v/>
      </c>
      <c r="O947" s="35" t="s">
        <v>51</v>
      </c>
      <c r="P947" s="32"/>
      <c r="Q947" s="32"/>
      <c r="R947" s="100" t="str">
        <f t="shared" si="324"/>
        <v/>
      </c>
      <c r="S947" s="100" t="str">
        <f t="shared" si="325"/>
        <v/>
      </c>
      <c r="T947" s="100" t="str">
        <f t="shared" si="326"/>
        <v/>
      </c>
      <c r="U947" s="100" t="str">
        <f t="shared" si="327"/>
        <v/>
      </c>
      <c r="V947" s="100" t="str">
        <f t="shared" si="313"/>
        <v/>
      </c>
      <c r="W947" s="100" t="str">
        <f t="shared" si="328"/>
        <v/>
      </c>
      <c r="X947" s="100" t="str">
        <f t="shared" si="314"/>
        <v/>
      </c>
      <c r="Y947" s="100" t="str">
        <f t="shared" si="315"/>
        <v/>
      </c>
      <c r="Z947" s="100" t="str">
        <f>IF(LEN(P947)&gt;0, DATA_ANALYSIS!E$20*P947+DATA_ANALYSIS!R$20, "")</f>
        <v/>
      </c>
      <c r="AA947" s="100" t="str">
        <f t="shared" si="316"/>
        <v/>
      </c>
      <c r="AB947" s="100" t="str">
        <f t="shared" si="317"/>
        <v/>
      </c>
      <c r="AC947" s="106" t="str">
        <f t="shared" si="318"/>
        <v/>
      </c>
    </row>
    <row r="948" spans="2:29" x14ac:dyDescent="0.2">
      <c r="B948" s="26"/>
      <c r="C948" s="101">
        <f t="shared" si="319"/>
        <v>0</v>
      </c>
      <c r="D948" s="105"/>
      <c r="E948" s="35"/>
      <c r="F948" s="32" t="str">
        <f t="shared" si="320"/>
        <v>N</v>
      </c>
      <c r="G948" s="32" t="str">
        <f t="shared" si="321"/>
        <v>N</v>
      </c>
      <c r="H948" s="32" t="str">
        <f t="shared" si="329"/>
        <v/>
      </c>
      <c r="I948" s="32" t="str">
        <f t="shared" si="309"/>
        <v/>
      </c>
      <c r="J948" s="32" t="str">
        <f t="shared" si="310"/>
        <v/>
      </c>
      <c r="K948" s="32" t="str">
        <f t="shared" si="322"/>
        <v/>
      </c>
      <c r="L948" s="32" t="str">
        <f t="shared" si="323"/>
        <v/>
      </c>
      <c r="M948" s="32" t="str">
        <f t="shared" si="311"/>
        <v/>
      </c>
      <c r="N948" s="32" t="str">
        <f t="shared" si="312"/>
        <v/>
      </c>
      <c r="O948" s="35" t="s">
        <v>51</v>
      </c>
      <c r="P948" s="32"/>
      <c r="Q948" s="32"/>
      <c r="R948" s="100" t="str">
        <f t="shared" si="324"/>
        <v/>
      </c>
      <c r="S948" s="100" t="str">
        <f t="shared" si="325"/>
        <v/>
      </c>
      <c r="T948" s="100" t="str">
        <f t="shared" si="326"/>
        <v/>
      </c>
      <c r="U948" s="100" t="str">
        <f t="shared" si="327"/>
        <v/>
      </c>
      <c r="V948" s="100" t="str">
        <f t="shared" si="313"/>
        <v/>
      </c>
      <c r="W948" s="100" t="str">
        <f t="shared" si="328"/>
        <v/>
      </c>
      <c r="X948" s="100" t="str">
        <f t="shared" si="314"/>
        <v/>
      </c>
      <c r="Y948" s="100" t="str">
        <f t="shared" si="315"/>
        <v/>
      </c>
      <c r="Z948" s="100" t="str">
        <f>IF(LEN(P948)&gt;0, DATA_ANALYSIS!E$20*P948+DATA_ANALYSIS!R$20, "")</f>
        <v/>
      </c>
      <c r="AA948" s="100" t="str">
        <f t="shared" si="316"/>
        <v/>
      </c>
      <c r="AB948" s="100" t="str">
        <f t="shared" si="317"/>
        <v/>
      </c>
      <c r="AC948" s="106" t="str">
        <f t="shared" si="318"/>
        <v/>
      </c>
    </row>
    <row r="949" spans="2:29" x14ac:dyDescent="0.2">
      <c r="B949" s="26"/>
      <c r="C949" s="101">
        <f t="shared" si="319"/>
        <v>0</v>
      </c>
      <c r="D949" s="105"/>
      <c r="E949" s="35"/>
      <c r="F949" s="32" t="str">
        <f t="shared" si="320"/>
        <v>N</v>
      </c>
      <c r="G949" s="32" t="str">
        <f t="shared" si="321"/>
        <v>N</v>
      </c>
      <c r="H949" s="32" t="str">
        <f t="shared" si="329"/>
        <v/>
      </c>
      <c r="I949" s="32" t="str">
        <f t="shared" si="309"/>
        <v/>
      </c>
      <c r="J949" s="32" t="str">
        <f t="shared" si="310"/>
        <v/>
      </c>
      <c r="K949" s="32" t="str">
        <f t="shared" si="322"/>
        <v/>
      </c>
      <c r="L949" s="32" t="str">
        <f t="shared" si="323"/>
        <v/>
      </c>
      <c r="M949" s="32" t="str">
        <f t="shared" si="311"/>
        <v/>
      </c>
      <c r="N949" s="32" t="str">
        <f t="shared" si="312"/>
        <v/>
      </c>
      <c r="O949" s="35" t="s">
        <v>51</v>
      </c>
      <c r="P949" s="32"/>
      <c r="Q949" s="32"/>
      <c r="R949" s="100" t="str">
        <f t="shared" si="324"/>
        <v/>
      </c>
      <c r="S949" s="100" t="str">
        <f t="shared" si="325"/>
        <v/>
      </c>
      <c r="T949" s="100" t="str">
        <f t="shared" si="326"/>
        <v/>
      </c>
      <c r="U949" s="100" t="str">
        <f t="shared" si="327"/>
        <v/>
      </c>
      <c r="V949" s="100" t="str">
        <f t="shared" si="313"/>
        <v/>
      </c>
      <c r="W949" s="100" t="str">
        <f t="shared" si="328"/>
        <v/>
      </c>
      <c r="X949" s="100" t="str">
        <f t="shared" si="314"/>
        <v/>
      </c>
      <c r="Y949" s="100" t="str">
        <f t="shared" si="315"/>
        <v/>
      </c>
      <c r="Z949" s="100" t="str">
        <f>IF(LEN(P949)&gt;0, DATA_ANALYSIS!E$20*P949+DATA_ANALYSIS!R$20, "")</f>
        <v/>
      </c>
      <c r="AA949" s="100" t="str">
        <f t="shared" si="316"/>
        <v/>
      </c>
      <c r="AB949" s="100" t="str">
        <f t="shared" si="317"/>
        <v/>
      </c>
      <c r="AC949" s="106" t="str">
        <f t="shared" si="318"/>
        <v/>
      </c>
    </row>
    <row r="950" spans="2:29" x14ac:dyDescent="0.2">
      <c r="B950" s="26"/>
      <c r="C950" s="101">
        <f t="shared" si="319"/>
        <v>0</v>
      </c>
      <c r="D950" s="105"/>
      <c r="E950" s="35"/>
      <c r="F950" s="32" t="str">
        <f t="shared" si="320"/>
        <v>N</v>
      </c>
      <c r="G950" s="32" t="str">
        <f t="shared" si="321"/>
        <v>N</v>
      </c>
      <c r="H950" s="32" t="str">
        <f t="shared" si="329"/>
        <v/>
      </c>
      <c r="I950" s="32" t="str">
        <f t="shared" si="309"/>
        <v/>
      </c>
      <c r="J950" s="32" t="str">
        <f t="shared" si="310"/>
        <v/>
      </c>
      <c r="K950" s="32" t="str">
        <f t="shared" si="322"/>
        <v/>
      </c>
      <c r="L950" s="32" t="str">
        <f t="shared" si="323"/>
        <v/>
      </c>
      <c r="M950" s="32" t="str">
        <f t="shared" si="311"/>
        <v/>
      </c>
      <c r="N950" s="32" t="str">
        <f t="shared" si="312"/>
        <v/>
      </c>
      <c r="O950" s="35" t="s">
        <v>51</v>
      </c>
      <c r="P950" s="32"/>
      <c r="Q950" s="32"/>
      <c r="R950" s="100" t="str">
        <f t="shared" si="324"/>
        <v/>
      </c>
      <c r="S950" s="100" t="str">
        <f t="shared" si="325"/>
        <v/>
      </c>
      <c r="T950" s="100" t="str">
        <f t="shared" si="326"/>
        <v/>
      </c>
      <c r="U950" s="100" t="str">
        <f t="shared" si="327"/>
        <v/>
      </c>
      <c r="V950" s="100" t="str">
        <f t="shared" si="313"/>
        <v/>
      </c>
      <c r="W950" s="100" t="str">
        <f t="shared" si="328"/>
        <v/>
      </c>
      <c r="X950" s="100" t="str">
        <f t="shared" si="314"/>
        <v/>
      </c>
      <c r="Y950" s="100" t="str">
        <f t="shared" si="315"/>
        <v/>
      </c>
      <c r="Z950" s="100" t="str">
        <f>IF(LEN(P950)&gt;0, DATA_ANALYSIS!E$20*P950+DATA_ANALYSIS!R$20, "")</f>
        <v/>
      </c>
      <c r="AA950" s="100" t="str">
        <f t="shared" si="316"/>
        <v/>
      </c>
      <c r="AB950" s="100" t="str">
        <f t="shared" si="317"/>
        <v/>
      </c>
      <c r="AC950" s="106" t="str">
        <f t="shared" si="318"/>
        <v/>
      </c>
    </row>
    <row r="951" spans="2:29" x14ac:dyDescent="0.2">
      <c r="B951" s="26"/>
      <c r="C951" s="101">
        <f t="shared" si="319"/>
        <v>0</v>
      </c>
      <c r="D951" s="105"/>
      <c r="E951" s="35"/>
      <c r="F951" s="32" t="str">
        <f t="shared" si="320"/>
        <v>N</v>
      </c>
      <c r="G951" s="32" t="str">
        <f t="shared" si="321"/>
        <v>N</v>
      </c>
      <c r="H951" s="32" t="str">
        <f t="shared" si="329"/>
        <v/>
      </c>
      <c r="I951" s="32" t="str">
        <f t="shared" si="309"/>
        <v/>
      </c>
      <c r="J951" s="32" t="str">
        <f t="shared" si="310"/>
        <v/>
      </c>
      <c r="K951" s="32" t="str">
        <f t="shared" si="322"/>
        <v/>
      </c>
      <c r="L951" s="32" t="str">
        <f t="shared" si="323"/>
        <v/>
      </c>
      <c r="M951" s="32" t="str">
        <f t="shared" si="311"/>
        <v/>
      </c>
      <c r="N951" s="32" t="str">
        <f t="shared" si="312"/>
        <v/>
      </c>
      <c r="O951" s="35" t="s">
        <v>51</v>
      </c>
      <c r="P951" s="32"/>
      <c r="Q951" s="32"/>
      <c r="R951" s="100" t="str">
        <f t="shared" si="324"/>
        <v/>
      </c>
      <c r="S951" s="100" t="str">
        <f t="shared" si="325"/>
        <v/>
      </c>
      <c r="T951" s="100" t="str">
        <f t="shared" si="326"/>
        <v/>
      </c>
      <c r="U951" s="100" t="str">
        <f t="shared" si="327"/>
        <v/>
      </c>
      <c r="V951" s="100" t="str">
        <f t="shared" si="313"/>
        <v/>
      </c>
      <c r="W951" s="100" t="str">
        <f t="shared" si="328"/>
        <v/>
      </c>
      <c r="X951" s="100" t="str">
        <f t="shared" si="314"/>
        <v/>
      </c>
      <c r="Y951" s="100" t="str">
        <f t="shared" si="315"/>
        <v/>
      </c>
      <c r="Z951" s="100" t="str">
        <f>IF(LEN(P951)&gt;0, DATA_ANALYSIS!E$20*P951+DATA_ANALYSIS!R$20, "")</f>
        <v/>
      </c>
      <c r="AA951" s="100" t="str">
        <f t="shared" si="316"/>
        <v/>
      </c>
      <c r="AB951" s="100" t="str">
        <f t="shared" si="317"/>
        <v/>
      </c>
      <c r="AC951" s="106" t="str">
        <f t="shared" si="318"/>
        <v/>
      </c>
    </row>
    <row r="952" spans="2:29" x14ac:dyDescent="0.2">
      <c r="B952" s="26"/>
      <c r="C952" s="101">
        <f t="shared" si="319"/>
        <v>0</v>
      </c>
      <c r="D952" s="105"/>
      <c r="E952" s="35"/>
      <c r="F952" s="32" t="str">
        <f t="shared" si="320"/>
        <v>N</v>
      </c>
      <c r="G952" s="32" t="str">
        <f t="shared" si="321"/>
        <v>N</v>
      </c>
      <c r="H952" s="32" t="str">
        <f t="shared" si="329"/>
        <v/>
      </c>
      <c r="I952" s="32" t="str">
        <f t="shared" si="309"/>
        <v/>
      </c>
      <c r="J952" s="32" t="str">
        <f t="shared" si="310"/>
        <v/>
      </c>
      <c r="K952" s="32" t="str">
        <f t="shared" si="322"/>
        <v/>
      </c>
      <c r="L952" s="32" t="str">
        <f t="shared" si="323"/>
        <v/>
      </c>
      <c r="M952" s="32" t="str">
        <f t="shared" si="311"/>
        <v/>
      </c>
      <c r="N952" s="32" t="str">
        <f t="shared" si="312"/>
        <v/>
      </c>
      <c r="O952" s="35" t="s">
        <v>51</v>
      </c>
      <c r="P952" s="32"/>
      <c r="Q952" s="32"/>
      <c r="R952" s="100" t="str">
        <f t="shared" si="324"/>
        <v/>
      </c>
      <c r="S952" s="100" t="str">
        <f t="shared" si="325"/>
        <v/>
      </c>
      <c r="T952" s="100" t="str">
        <f t="shared" si="326"/>
        <v/>
      </c>
      <c r="U952" s="100" t="str">
        <f t="shared" si="327"/>
        <v/>
      </c>
      <c r="V952" s="100" t="str">
        <f t="shared" si="313"/>
        <v/>
      </c>
      <c r="W952" s="100" t="str">
        <f t="shared" si="328"/>
        <v/>
      </c>
      <c r="X952" s="100" t="str">
        <f t="shared" si="314"/>
        <v/>
      </c>
      <c r="Y952" s="100" t="str">
        <f t="shared" si="315"/>
        <v/>
      </c>
      <c r="Z952" s="100" t="str">
        <f>IF(LEN(P952)&gt;0, DATA_ANALYSIS!E$20*P952+DATA_ANALYSIS!R$20, "")</f>
        <v/>
      </c>
      <c r="AA952" s="100" t="str">
        <f t="shared" si="316"/>
        <v/>
      </c>
      <c r="AB952" s="100" t="str">
        <f t="shared" si="317"/>
        <v/>
      </c>
      <c r="AC952" s="106" t="str">
        <f t="shared" si="318"/>
        <v/>
      </c>
    </row>
    <row r="953" spans="2:29" x14ac:dyDescent="0.2">
      <c r="B953" s="26"/>
      <c r="C953" s="101">
        <f t="shared" si="319"/>
        <v>0</v>
      </c>
      <c r="D953" s="105"/>
      <c r="E953" s="35"/>
      <c r="F953" s="32" t="str">
        <f t="shared" si="320"/>
        <v>N</v>
      </c>
      <c r="G953" s="32" t="str">
        <f t="shared" si="321"/>
        <v>N</v>
      </c>
      <c r="H953" s="32" t="str">
        <f t="shared" si="329"/>
        <v/>
      </c>
      <c r="I953" s="32" t="str">
        <f t="shared" si="309"/>
        <v/>
      </c>
      <c r="J953" s="32" t="str">
        <f t="shared" si="310"/>
        <v/>
      </c>
      <c r="K953" s="32" t="str">
        <f t="shared" si="322"/>
        <v/>
      </c>
      <c r="L953" s="32" t="str">
        <f t="shared" si="323"/>
        <v/>
      </c>
      <c r="M953" s="32" t="str">
        <f t="shared" si="311"/>
        <v/>
      </c>
      <c r="N953" s="32" t="str">
        <f t="shared" si="312"/>
        <v/>
      </c>
      <c r="O953" s="35" t="s">
        <v>51</v>
      </c>
      <c r="P953" s="32"/>
      <c r="Q953" s="32"/>
      <c r="R953" s="100" t="str">
        <f t="shared" si="324"/>
        <v/>
      </c>
      <c r="S953" s="100" t="str">
        <f t="shared" si="325"/>
        <v/>
      </c>
      <c r="T953" s="100" t="str">
        <f t="shared" si="326"/>
        <v/>
      </c>
      <c r="U953" s="100" t="str">
        <f t="shared" si="327"/>
        <v/>
      </c>
      <c r="V953" s="100" t="str">
        <f t="shared" si="313"/>
        <v/>
      </c>
      <c r="W953" s="100" t="str">
        <f t="shared" si="328"/>
        <v/>
      </c>
      <c r="X953" s="100" t="str">
        <f t="shared" si="314"/>
        <v/>
      </c>
      <c r="Y953" s="100" t="str">
        <f t="shared" si="315"/>
        <v/>
      </c>
      <c r="Z953" s="100" t="str">
        <f>IF(LEN(P953)&gt;0, DATA_ANALYSIS!E$20*P953+DATA_ANALYSIS!R$20, "")</f>
        <v/>
      </c>
      <c r="AA953" s="100" t="str">
        <f t="shared" si="316"/>
        <v/>
      </c>
      <c r="AB953" s="100" t="str">
        <f t="shared" si="317"/>
        <v/>
      </c>
      <c r="AC953" s="106" t="str">
        <f t="shared" si="318"/>
        <v/>
      </c>
    </row>
    <row r="954" spans="2:29" x14ac:dyDescent="0.2">
      <c r="B954" s="26"/>
      <c r="C954" s="101">
        <f t="shared" si="319"/>
        <v>0</v>
      </c>
      <c r="D954" s="105"/>
      <c r="E954" s="35"/>
      <c r="F954" s="32" t="str">
        <f t="shared" si="320"/>
        <v>N</v>
      </c>
      <c r="G954" s="32" t="str">
        <f t="shared" si="321"/>
        <v>N</v>
      </c>
      <c r="H954" s="32" t="str">
        <f t="shared" si="329"/>
        <v/>
      </c>
      <c r="I954" s="32" t="str">
        <f t="shared" si="309"/>
        <v/>
      </c>
      <c r="J954" s="32" t="str">
        <f t="shared" si="310"/>
        <v/>
      </c>
      <c r="K954" s="32" t="str">
        <f t="shared" si="322"/>
        <v/>
      </c>
      <c r="L954" s="32" t="str">
        <f t="shared" si="323"/>
        <v/>
      </c>
      <c r="M954" s="32" t="str">
        <f t="shared" si="311"/>
        <v/>
      </c>
      <c r="N954" s="32" t="str">
        <f t="shared" si="312"/>
        <v/>
      </c>
      <c r="O954" s="35" t="s">
        <v>51</v>
      </c>
      <c r="P954" s="32"/>
      <c r="Q954" s="32"/>
      <c r="R954" s="100" t="str">
        <f t="shared" si="324"/>
        <v/>
      </c>
      <c r="S954" s="100" t="str">
        <f t="shared" si="325"/>
        <v/>
      </c>
      <c r="T954" s="100" t="str">
        <f t="shared" si="326"/>
        <v/>
      </c>
      <c r="U954" s="100" t="str">
        <f t="shared" si="327"/>
        <v/>
      </c>
      <c r="V954" s="100" t="str">
        <f t="shared" si="313"/>
        <v/>
      </c>
      <c r="W954" s="100" t="str">
        <f t="shared" si="328"/>
        <v/>
      </c>
      <c r="X954" s="100" t="str">
        <f t="shared" si="314"/>
        <v/>
      </c>
      <c r="Y954" s="100" t="str">
        <f t="shared" si="315"/>
        <v/>
      </c>
      <c r="Z954" s="100" t="str">
        <f>IF(LEN(P954)&gt;0, DATA_ANALYSIS!E$20*P954+DATA_ANALYSIS!R$20, "")</f>
        <v/>
      </c>
      <c r="AA954" s="100" t="str">
        <f t="shared" si="316"/>
        <v/>
      </c>
      <c r="AB954" s="100" t="str">
        <f t="shared" si="317"/>
        <v/>
      </c>
      <c r="AC954" s="106" t="str">
        <f t="shared" si="318"/>
        <v/>
      </c>
    </row>
    <row r="955" spans="2:29" x14ac:dyDescent="0.2">
      <c r="B955" s="26"/>
      <c r="C955" s="101">
        <f t="shared" si="319"/>
        <v>0</v>
      </c>
      <c r="D955" s="105"/>
      <c r="E955" s="35"/>
      <c r="F955" s="32" t="str">
        <f t="shared" si="320"/>
        <v>N</v>
      </c>
      <c r="G955" s="32" t="str">
        <f t="shared" si="321"/>
        <v>N</v>
      </c>
      <c r="H955" s="32" t="str">
        <f t="shared" si="329"/>
        <v/>
      </c>
      <c r="I955" s="32" t="str">
        <f t="shared" si="309"/>
        <v/>
      </c>
      <c r="J955" s="32" t="str">
        <f t="shared" si="310"/>
        <v/>
      </c>
      <c r="K955" s="32" t="str">
        <f t="shared" si="322"/>
        <v/>
      </c>
      <c r="L955" s="32" t="str">
        <f t="shared" si="323"/>
        <v/>
      </c>
      <c r="M955" s="32" t="str">
        <f t="shared" si="311"/>
        <v/>
      </c>
      <c r="N955" s="32" t="str">
        <f t="shared" si="312"/>
        <v/>
      </c>
      <c r="O955" s="35" t="s">
        <v>51</v>
      </c>
      <c r="P955" s="32"/>
      <c r="Q955" s="32"/>
      <c r="R955" s="100" t="str">
        <f t="shared" si="324"/>
        <v/>
      </c>
      <c r="S955" s="100" t="str">
        <f t="shared" si="325"/>
        <v/>
      </c>
      <c r="T955" s="100" t="str">
        <f t="shared" si="326"/>
        <v/>
      </c>
      <c r="U955" s="100" t="str">
        <f t="shared" si="327"/>
        <v/>
      </c>
      <c r="V955" s="100" t="str">
        <f t="shared" si="313"/>
        <v/>
      </c>
      <c r="W955" s="100" t="str">
        <f t="shared" si="328"/>
        <v/>
      </c>
      <c r="X955" s="100" t="str">
        <f t="shared" si="314"/>
        <v/>
      </c>
      <c r="Y955" s="100" t="str">
        <f t="shared" si="315"/>
        <v/>
      </c>
      <c r="Z955" s="100" t="str">
        <f>IF(LEN(P955)&gt;0, DATA_ANALYSIS!E$20*P955+DATA_ANALYSIS!R$20, "")</f>
        <v/>
      </c>
      <c r="AA955" s="100" t="str">
        <f t="shared" si="316"/>
        <v/>
      </c>
      <c r="AB955" s="100" t="str">
        <f t="shared" si="317"/>
        <v/>
      </c>
      <c r="AC955" s="106" t="str">
        <f t="shared" si="318"/>
        <v/>
      </c>
    </row>
    <row r="956" spans="2:29" x14ac:dyDescent="0.2">
      <c r="B956" s="26"/>
      <c r="C956" s="101">
        <f t="shared" si="319"/>
        <v>0</v>
      </c>
      <c r="D956" s="105"/>
      <c r="E956" s="35"/>
      <c r="F956" s="32" t="str">
        <f t="shared" si="320"/>
        <v>N</v>
      </c>
      <c r="G956" s="32" t="str">
        <f t="shared" si="321"/>
        <v>N</v>
      </c>
      <c r="H956" s="32" t="str">
        <f t="shared" si="329"/>
        <v/>
      </c>
      <c r="I956" s="32" t="str">
        <f t="shared" si="309"/>
        <v/>
      </c>
      <c r="J956" s="32" t="str">
        <f t="shared" si="310"/>
        <v/>
      </c>
      <c r="K956" s="32" t="str">
        <f t="shared" si="322"/>
        <v/>
      </c>
      <c r="L956" s="32" t="str">
        <f t="shared" si="323"/>
        <v/>
      </c>
      <c r="M956" s="32" t="str">
        <f t="shared" si="311"/>
        <v/>
      </c>
      <c r="N956" s="32" t="str">
        <f t="shared" si="312"/>
        <v/>
      </c>
      <c r="O956" s="35" t="s">
        <v>51</v>
      </c>
      <c r="P956" s="32"/>
      <c r="Q956" s="32"/>
      <c r="R956" s="100" t="str">
        <f t="shared" si="324"/>
        <v/>
      </c>
      <c r="S956" s="100" t="str">
        <f t="shared" si="325"/>
        <v/>
      </c>
      <c r="T956" s="100" t="str">
        <f t="shared" si="326"/>
        <v/>
      </c>
      <c r="U956" s="100" t="str">
        <f t="shared" si="327"/>
        <v/>
      </c>
      <c r="V956" s="100" t="str">
        <f t="shared" si="313"/>
        <v/>
      </c>
      <c r="W956" s="100" t="str">
        <f t="shared" si="328"/>
        <v/>
      </c>
      <c r="X956" s="100" t="str">
        <f t="shared" si="314"/>
        <v/>
      </c>
      <c r="Y956" s="100" t="str">
        <f t="shared" si="315"/>
        <v/>
      </c>
      <c r="Z956" s="100" t="str">
        <f>IF(LEN(P956)&gt;0, DATA_ANALYSIS!E$20*P956+DATA_ANALYSIS!R$20, "")</f>
        <v/>
      </c>
      <c r="AA956" s="100" t="str">
        <f t="shared" si="316"/>
        <v/>
      </c>
      <c r="AB956" s="100" t="str">
        <f t="shared" si="317"/>
        <v/>
      </c>
      <c r="AC956" s="106" t="str">
        <f t="shared" si="318"/>
        <v/>
      </c>
    </row>
    <row r="957" spans="2:29" x14ac:dyDescent="0.2">
      <c r="B957" s="26"/>
      <c r="C957" s="101">
        <f t="shared" si="319"/>
        <v>0</v>
      </c>
      <c r="D957" s="105"/>
      <c r="E957" s="35"/>
      <c r="F957" s="32" t="str">
        <f t="shared" si="320"/>
        <v>N</v>
      </c>
      <c r="G957" s="32" t="str">
        <f t="shared" si="321"/>
        <v>N</v>
      </c>
      <c r="H957" s="32" t="str">
        <f t="shared" si="329"/>
        <v/>
      </c>
      <c r="I957" s="32" t="str">
        <f t="shared" si="309"/>
        <v/>
      </c>
      <c r="J957" s="32" t="str">
        <f t="shared" si="310"/>
        <v/>
      </c>
      <c r="K957" s="32" t="str">
        <f t="shared" si="322"/>
        <v/>
      </c>
      <c r="L957" s="32" t="str">
        <f t="shared" si="323"/>
        <v/>
      </c>
      <c r="M957" s="32" t="str">
        <f t="shared" si="311"/>
        <v/>
      </c>
      <c r="N957" s="32" t="str">
        <f t="shared" si="312"/>
        <v/>
      </c>
      <c r="O957" s="35" t="s">
        <v>51</v>
      </c>
      <c r="P957" s="32"/>
      <c r="Q957" s="32"/>
      <c r="R957" s="100" t="str">
        <f t="shared" si="324"/>
        <v/>
      </c>
      <c r="S957" s="100" t="str">
        <f t="shared" si="325"/>
        <v/>
      </c>
      <c r="T957" s="100" t="str">
        <f t="shared" si="326"/>
        <v/>
      </c>
      <c r="U957" s="100" t="str">
        <f t="shared" si="327"/>
        <v/>
      </c>
      <c r="V957" s="100" t="str">
        <f t="shared" si="313"/>
        <v/>
      </c>
      <c r="W957" s="100" t="str">
        <f t="shared" si="328"/>
        <v/>
      </c>
      <c r="X957" s="100" t="str">
        <f t="shared" si="314"/>
        <v/>
      </c>
      <c r="Y957" s="100" t="str">
        <f t="shared" si="315"/>
        <v/>
      </c>
      <c r="Z957" s="100" t="str">
        <f>IF(LEN(P957)&gt;0, DATA_ANALYSIS!E$20*P957+DATA_ANALYSIS!R$20, "")</f>
        <v/>
      </c>
      <c r="AA957" s="100" t="str">
        <f t="shared" si="316"/>
        <v/>
      </c>
      <c r="AB957" s="100" t="str">
        <f t="shared" si="317"/>
        <v/>
      </c>
      <c r="AC957" s="106" t="str">
        <f t="shared" si="318"/>
        <v/>
      </c>
    </row>
    <row r="958" spans="2:29" x14ac:dyDescent="0.2">
      <c r="B958" s="26"/>
      <c r="C958" s="101">
        <f t="shared" si="319"/>
        <v>0</v>
      </c>
      <c r="D958" s="105"/>
      <c r="E958" s="35"/>
      <c r="F958" s="32" t="str">
        <f t="shared" si="320"/>
        <v>N</v>
      </c>
      <c r="G958" s="32" t="str">
        <f t="shared" si="321"/>
        <v>N</v>
      </c>
      <c r="H958" s="32" t="str">
        <f t="shared" si="329"/>
        <v/>
      </c>
      <c r="I958" s="32" t="str">
        <f t="shared" si="309"/>
        <v/>
      </c>
      <c r="J958" s="32" t="str">
        <f t="shared" si="310"/>
        <v/>
      </c>
      <c r="K958" s="32" t="str">
        <f t="shared" si="322"/>
        <v/>
      </c>
      <c r="L958" s="32" t="str">
        <f t="shared" si="323"/>
        <v/>
      </c>
      <c r="M958" s="32" t="str">
        <f t="shared" si="311"/>
        <v/>
      </c>
      <c r="N958" s="32" t="str">
        <f t="shared" si="312"/>
        <v/>
      </c>
      <c r="O958" s="35" t="s">
        <v>51</v>
      </c>
      <c r="P958" s="32"/>
      <c r="Q958" s="32"/>
      <c r="R958" s="100" t="str">
        <f t="shared" si="324"/>
        <v/>
      </c>
      <c r="S958" s="100" t="str">
        <f t="shared" si="325"/>
        <v/>
      </c>
      <c r="T958" s="100" t="str">
        <f t="shared" si="326"/>
        <v/>
      </c>
      <c r="U958" s="100" t="str">
        <f t="shared" si="327"/>
        <v/>
      </c>
      <c r="V958" s="100" t="str">
        <f t="shared" si="313"/>
        <v/>
      </c>
      <c r="W958" s="100" t="str">
        <f t="shared" si="328"/>
        <v/>
      </c>
      <c r="X958" s="100" t="str">
        <f t="shared" si="314"/>
        <v/>
      </c>
      <c r="Y958" s="100" t="str">
        <f t="shared" si="315"/>
        <v/>
      </c>
      <c r="Z958" s="100" t="str">
        <f>IF(LEN(P958)&gt;0, DATA_ANALYSIS!E$20*P958+DATA_ANALYSIS!R$20, "")</f>
        <v/>
      </c>
      <c r="AA958" s="100" t="str">
        <f t="shared" si="316"/>
        <v/>
      </c>
      <c r="AB958" s="100" t="str">
        <f t="shared" si="317"/>
        <v/>
      </c>
      <c r="AC958" s="106" t="str">
        <f t="shared" si="318"/>
        <v/>
      </c>
    </row>
    <row r="959" spans="2:29" x14ac:dyDescent="0.2">
      <c r="B959" s="26"/>
      <c r="C959" s="101">
        <f t="shared" si="319"/>
        <v>0</v>
      </c>
      <c r="D959" s="105"/>
      <c r="E959" s="35"/>
      <c r="F959" s="32" t="str">
        <f t="shared" si="320"/>
        <v>N</v>
      </c>
      <c r="G959" s="32" t="str">
        <f t="shared" si="321"/>
        <v>N</v>
      </c>
      <c r="H959" s="32" t="str">
        <f t="shared" si="329"/>
        <v/>
      </c>
      <c r="I959" s="32" t="str">
        <f t="shared" si="309"/>
        <v/>
      </c>
      <c r="J959" s="32" t="str">
        <f t="shared" si="310"/>
        <v/>
      </c>
      <c r="K959" s="32" t="str">
        <f t="shared" si="322"/>
        <v/>
      </c>
      <c r="L959" s="32" t="str">
        <f t="shared" si="323"/>
        <v/>
      </c>
      <c r="M959" s="32" t="str">
        <f t="shared" si="311"/>
        <v/>
      </c>
      <c r="N959" s="32" t="str">
        <f t="shared" si="312"/>
        <v/>
      </c>
      <c r="O959" s="35" t="s">
        <v>51</v>
      </c>
      <c r="P959" s="32"/>
      <c r="Q959" s="32"/>
      <c r="R959" s="100" t="str">
        <f t="shared" si="324"/>
        <v/>
      </c>
      <c r="S959" s="100" t="str">
        <f t="shared" si="325"/>
        <v/>
      </c>
      <c r="T959" s="100" t="str">
        <f t="shared" si="326"/>
        <v/>
      </c>
      <c r="U959" s="100" t="str">
        <f t="shared" si="327"/>
        <v/>
      </c>
      <c r="V959" s="100" t="str">
        <f t="shared" si="313"/>
        <v/>
      </c>
      <c r="W959" s="100" t="str">
        <f t="shared" si="328"/>
        <v/>
      </c>
      <c r="X959" s="100" t="str">
        <f t="shared" si="314"/>
        <v/>
      </c>
      <c r="Y959" s="100" t="str">
        <f t="shared" si="315"/>
        <v/>
      </c>
      <c r="Z959" s="100" t="str">
        <f>IF(LEN(P959)&gt;0, DATA_ANALYSIS!E$20*P959+DATA_ANALYSIS!R$20, "")</f>
        <v/>
      </c>
      <c r="AA959" s="100" t="str">
        <f t="shared" si="316"/>
        <v/>
      </c>
      <c r="AB959" s="100" t="str">
        <f t="shared" si="317"/>
        <v/>
      </c>
      <c r="AC959" s="106" t="str">
        <f t="shared" si="318"/>
        <v/>
      </c>
    </row>
    <row r="960" spans="2:29" x14ac:dyDescent="0.2">
      <c r="B960" s="26"/>
      <c r="C960" s="101">
        <f t="shared" si="319"/>
        <v>0</v>
      </c>
      <c r="D960" s="105"/>
      <c r="E960" s="35"/>
      <c r="F960" s="32" t="str">
        <f t="shared" si="320"/>
        <v>N</v>
      </c>
      <c r="G960" s="32" t="str">
        <f t="shared" si="321"/>
        <v>N</v>
      </c>
      <c r="H960" s="32" t="str">
        <f t="shared" si="329"/>
        <v/>
      </c>
      <c r="I960" s="32" t="str">
        <f t="shared" si="309"/>
        <v/>
      </c>
      <c r="J960" s="32" t="str">
        <f t="shared" si="310"/>
        <v/>
      </c>
      <c r="K960" s="32" t="str">
        <f t="shared" si="322"/>
        <v/>
      </c>
      <c r="L960" s="32" t="str">
        <f t="shared" si="323"/>
        <v/>
      </c>
      <c r="M960" s="32" t="str">
        <f t="shared" si="311"/>
        <v/>
      </c>
      <c r="N960" s="32" t="str">
        <f t="shared" si="312"/>
        <v/>
      </c>
      <c r="O960" s="35" t="s">
        <v>51</v>
      </c>
      <c r="P960" s="32"/>
      <c r="Q960" s="32"/>
      <c r="R960" s="100" t="str">
        <f t="shared" si="324"/>
        <v/>
      </c>
      <c r="S960" s="100" t="str">
        <f t="shared" si="325"/>
        <v/>
      </c>
      <c r="T960" s="100" t="str">
        <f t="shared" si="326"/>
        <v/>
      </c>
      <c r="U960" s="100" t="str">
        <f t="shared" si="327"/>
        <v/>
      </c>
      <c r="V960" s="100" t="str">
        <f t="shared" si="313"/>
        <v/>
      </c>
      <c r="W960" s="100" t="str">
        <f t="shared" si="328"/>
        <v/>
      </c>
      <c r="X960" s="100" t="str">
        <f t="shared" si="314"/>
        <v/>
      </c>
      <c r="Y960" s="100" t="str">
        <f t="shared" si="315"/>
        <v/>
      </c>
      <c r="Z960" s="100" t="str">
        <f>IF(LEN(P960)&gt;0, DATA_ANALYSIS!E$20*P960+DATA_ANALYSIS!R$20, "")</f>
        <v/>
      </c>
      <c r="AA960" s="100" t="str">
        <f t="shared" si="316"/>
        <v/>
      </c>
      <c r="AB960" s="100" t="str">
        <f t="shared" si="317"/>
        <v/>
      </c>
      <c r="AC960" s="106" t="str">
        <f t="shared" si="318"/>
        <v/>
      </c>
    </row>
    <row r="961" spans="2:29" x14ac:dyDescent="0.2">
      <c r="B961" s="26"/>
      <c r="C961" s="101">
        <f t="shared" si="319"/>
        <v>0</v>
      </c>
      <c r="D961" s="105"/>
      <c r="E961" s="35"/>
      <c r="F961" s="32" t="str">
        <f t="shared" si="320"/>
        <v>N</v>
      </c>
      <c r="G961" s="32" t="str">
        <f t="shared" si="321"/>
        <v>N</v>
      </c>
      <c r="H961" s="32" t="str">
        <f t="shared" si="329"/>
        <v/>
      </c>
      <c r="I961" s="32" t="str">
        <f t="shared" si="309"/>
        <v/>
      </c>
      <c r="J961" s="32" t="str">
        <f t="shared" si="310"/>
        <v/>
      </c>
      <c r="K961" s="32" t="str">
        <f t="shared" si="322"/>
        <v/>
      </c>
      <c r="L961" s="32" t="str">
        <f t="shared" si="323"/>
        <v/>
      </c>
      <c r="M961" s="32" t="str">
        <f t="shared" si="311"/>
        <v/>
      </c>
      <c r="N961" s="32" t="str">
        <f t="shared" si="312"/>
        <v/>
      </c>
      <c r="O961" s="35" t="s">
        <v>51</v>
      </c>
      <c r="P961" s="32"/>
      <c r="Q961" s="32"/>
      <c r="R961" s="100" t="str">
        <f t="shared" si="324"/>
        <v/>
      </c>
      <c r="S961" s="100" t="str">
        <f t="shared" si="325"/>
        <v/>
      </c>
      <c r="T961" s="100" t="str">
        <f t="shared" si="326"/>
        <v/>
      </c>
      <c r="U961" s="100" t="str">
        <f t="shared" si="327"/>
        <v/>
      </c>
      <c r="V961" s="100" t="str">
        <f t="shared" si="313"/>
        <v/>
      </c>
      <c r="W961" s="100" t="str">
        <f t="shared" si="328"/>
        <v/>
      </c>
      <c r="X961" s="100" t="str">
        <f t="shared" si="314"/>
        <v/>
      </c>
      <c r="Y961" s="100" t="str">
        <f t="shared" si="315"/>
        <v/>
      </c>
      <c r="Z961" s="100" t="str">
        <f>IF(LEN(P961)&gt;0, DATA_ANALYSIS!E$20*P961+DATA_ANALYSIS!R$20, "")</f>
        <v/>
      </c>
      <c r="AA961" s="100" t="str">
        <f t="shared" si="316"/>
        <v/>
      </c>
      <c r="AB961" s="100" t="str">
        <f t="shared" si="317"/>
        <v/>
      </c>
      <c r="AC961" s="106" t="str">
        <f t="shared" si="318"/>
        <v/>
      </c>
    </row>
    <row r="962" spans="2:29" x14ac:dyDescent="0.2">
      <c r="B962" s="26"/>
      <c r="C962" s="101">
        <f t="shared" si="319"/>
        <v>0</v>
      </c>
      <c r="D962" s="105"/>
      <c r="E962" s="35"/>
      <c r="F962" s="32" t="str">
        <f t="shared" si="320"/>
        <v>N</v>
      </c>
      <c r="G962" s="32" t="str">
        <f t="shared" si="321"/>
        <v>N</v>
      </c>
      <c r="H962" s="32" t="str">
        <f t="shared" si="329"/>
        <v/>
      </c>
      <c r="I962" s="32" t="str">
        <f t="shared" si="309"/>
        <v/>
      </c>
      <c r="J962" s="32" t="str">
        <f t="shared" si="310"/>
        <v/>
      </c>
      <c r="K962" s="32" t="str">
        <f t="shared" si="322"/>
        <v/>
      </c>
      <c r="L962" s="32" t="str">
        <f t="shared" si="323"/>
        <v/>
      </c>
      <c r="M962" s="32" t="str">
        <f t="shared" si="311"/>
        <v/>
      </c>
      <c r="N962" s="32" t="str">
        <f t="shared" si="312"/>
        <v/>
      </c>
      <c r="O962" s="35" t="s">
        <v>51</v>
      </c>
      <c r="P962" s="32"/>
      <c r="Q962" s="32"/>
      <c r="R962" s="100" t="str">
        <f t="shared" si="324"/>
        <v/>
      </c>
      <c r="S962" s="100" t="str">
        <f t="shared" si="325"/>
        <v/>
      </c>
      <c r="T962" s="100" t="str">
        <f t="shared" si="326"/>
        <v/>
      </c>
      <c r="U962" s="100" t="str">
        <f t="shared" si="327"/>
        <v/>
      </c>
      <c r="V962" s="100" t="str">
        <f t="shared" si="313"/>
        <v/>
      </c>
      <c r="W962" s="100" t="str">
        <f t="shared" si="328"/>
        <v/>
      </c>
      <c r="X962" s="100" t="str">
        <f t="shared" si="314"/>
        <v/>
      </c>
      <c r="Y962" s="100" t="str">
        <f t="shared" si="315"/>
        <v/>
      </c>
      <c r="Z962" s="100" t="str">
        <f>IF(LEN(P962)&gt;0, DATA_ANALYSIS!E$20*P962+DATA_ANALYSIS!R$20, "")</f>
        <v/>
      </c>
      <c r="AA962" s="100" t="str">
        <f t="shared" si="316"/>
        <v/>
      </c>
      <c r="AB962" s="100" t="str">
        <f t="shared" si="317"/>
        <v/>
      </c>
      <c r="AC962" s="106" t="str">
        <f t="shared" si="318"/>
        <v/>
      </c>
    </row>
    <row r="963" spans="2:29" x14ac:dyDescent="0.2">
      <c r="B963" s="26"/>
      <c r="C963" s="101">
        <f t="shared" si="319"/>
        <v>0</v>
      </c>
      <c r="D963" s="105"/>
      <c r="E963" s="35"/>
      <c r="F963" s="32" t="str">
        <f t="shared" si="320"/>
        <v>N</v>
      </c>
      <c r="G963" s="32" t="str">
        <f t="shared" si="321"/>
        <v>N</v>
      </c>
      <c r="H963" s="32" t="str">
        <f t="shared" si="329"/>
        <v/>
      </c>
      <c r="I963" s="32" t="str">
        <f t="shared" si="309"/>
        <v/>
      </c>
      <c r="J963" s="32" t="str">
        <f t="shared" si="310"/>
        <v/>
      </c>
      <c r="K963" s="32" t="str">
        <f t="shared" si="322"/>
        <v/>
      </c>
      <c r="L963" s="32" t="str">
        <f t="shared" si="323"/>
        <v/>
      </c>
      <c r="M963" s="32" t="str">
        <f t="shared" si="311"/>
        <v/>
      </c>
      <c r="N963" s="32" t="str">
        <f t="shared" si="312"/>
        <v/>
      </c>
      <c r="O963" s="35" t="s">
        <v>51</v>
      </c>
      <c r="P963" s="32"/>
      <c r="Q963" s="32"/>
      <c r="R963" s="100" t="str">
        <f t="shared" si="324"/>
        <v/>
      </c>
      <c r="S963" s="100" t="str">
        <f t="shared" si="325"/>
        <v/>
      </c>
      <c r="T963" s="100" t="str">
        <f t="shared" si="326"/>
        <v/>
      </c>
      <c r="U963" s="100" t="str">
        <f t="shared" si="327"/>
        <v/>
      </c>
      <c r="V963" s="100" t="str">
        <f t="shared" si="313"/>
        <v/>
      </c>
      <c r="W963" s="100" t="str">
        <f t="shared" si="328"/>
        <v/>
      </c>
      <c r="X963" s="100" t="str">
        <f t="shared" si="314"/>
        <v/>
      </c>
      <c r="Y963" s="100" t="str">
        <f t="shared" si="315"/>
        <v/>
      </c>
      <c r="Z963" s="100" t="str">
        <f>IF(LEN(P963)&gt;0, DATA_ANALYSIS!E$20*P963+DATA_ANALYSIS!R$20, "")</f>
        <v/>
      </c>
      <c r="AA963" s="100" t="str">
        <f t="shared" si="316"/>
        <v/>
      </c>
      <c r="AB963" s="100" t="str">
        <f t="shared" si="317"/>
        <v/>
      </c>
      <c r="AC963" s="106" t="str">
        <f t="shared" si="318"/>
        <v/>
      </c>
    </row>
    <row r="964" spans="2:29" x14ac:dyDescent="0.2">
      <c r="B964" s="26"/>
      <c r="C964" s="101">
        <f t="shared" si="319"/>
        <v>0</v>
      </c>
      <c r="D964" s="105"/>
      <c r="E964" s="35"/>
      <c r="F964" s="32" t="str">
        <f t="shared" si="320"/>
        <v>N</v>
      </c>
      <c r="G964" s="32" t="str">
        <f t="shared" si="321"/>
        <v>N</v>
      </c>
      <c r="H964" s="32" t="str">
        <f t="shared" si="329"/>
        <v/>
      </c>
      <c r="I964" s="32" t="str">
        <f t="shared" si="309"/>
        <v/>
      </c>
      <c r="J964" s="32" t="str">
        <f t="shared" si="310"/>
        <v/>
      </c>
      <c r="K964" s="32" t="str">
        <f t="shared" si="322"/>
        <v/>
      </c>
      <c r="L964" s="32" t="str">
        <f t="shared" si="323"/>
        <v/>
      </c>
      <c r="M964" s="32" t="str">
        <f t="shared" si="311"/>
        <v/>
      </c>
      <c r="N964" s="32" t="str">
        <f t="shared" si="312"/>
        <v/>
      </c>
      <c r="O964" s="35" t="s">
        <v>51</v>
      </c>
      <c r="P964" s="32"/>
      <c r="Q964" s="32"/>
      <c r="R964" s="100" t="str">
        <f t="shared" si="324"/>
        <v/>
      </c>
      <c r="S964" s="100" t="str">
        <f t="shared" si="325"/>
        <v/>
      </c>
      <c r="T964" s="100" t="str">
        <f t="shared" si="326"/>
        <v/>
      </c>
      <c r="U964" s="100" t="str">
        <f t="shared" si="327"/>
        <v/>
      </c>
      <c r="V964" s="100" t="str">
        <f t="shared" si="313"/>
        <v/>
      </c>
      <c r="W964" s="100" t="str">
        <f t="shared" si="328"/>
        <v/>
      </c>
      <c r="X964" s="100" t="str">
        <f t="shared" si="314"/>
        <v/>
      </c>
      <c r="Y964" s="100" t="str">
        <f t="shared" si="315"/>
        <v/>
      </c>
      <c r="Z964" s="100" t="str">
        <f>IF(LEN(P964)&gt;0, DATA_ANALYSIS!E$20*P964+DATA_ANALYSIS!R$20, "")</f>
        <v/>
      </c>
      <c r="AA964" s="100" t="str">
        <f t="shared" si="316"/>
        <v/>
      </c>
      <c r="AB964" s="100" t="str">
        <f t="shared" si="317"/>
        <v/>
      </c>
      <c r="AC964" s="106" t="str">
        <f t="shared" si="318"/>
        <v/>
      </c>
    </row>
    <row r="965" spans="2:29" x14ac:dyDescent="0.2">
      <c r="B965" s="26"/>
      <c r="C965" s="101">
        <f t="shared" si="319"/>
        <v>0</v>
      </c>
      <c r="D965" s="105"/>
      <c r="E965" s="35"/>
      <c r="F965" s="32" t="str">
        <f t="shared" si="320"/>
        <v>N</v>
      </c>
      <c r="G965" s="32" t="str">
        <f t="shared" si="321"/>
        <v>N</v>
      </c>
      <c r="H965" s="32" t="str">
        <f t="shared" si="329"/>
        <v/>
      </c>
      <c r="I965" s="32" t="str">
        <f t="shared" si="309"/>
        <v/>
      </c>
      <c r="J965" s="32" t="str">
        <f t="shared" si="310"/>
        <v/>
      </c>
      <c r="K965" s="32" t="str">
        <f t="shared" si="322"/>
        <v/>
      </c>
      <c r="L965" s="32" t="str">
        <f t="shared" si="323"/>
        <v/>
      </c>
      <c r="M965" s="32" t="str">
        <f t="shared" si="311"/>
        <v/>
      </c>
      <c r="N965" s="32" t="str">
        <f t="shared" si="312"/>
        <v/>
      </c>
      <c r="O965" s="35" t="s">
        <v>51</v>
      </c>
      <c r="P965" s="32"/>
      <c r="Q965" s="32"/>
      <c r="R965" s="100" t="str">
        <f t="shared" si="324"/>
        <v/>
      </c>
      <c r="S965" s="100" t="str">
        <f t="shared" si="325"/>
        <v/>
      </c>
      <c r="T965" s="100" t="str">
        <f t="shared" si="326"/>
        <v/>
      </c>
      <c r="U965" s="100" t="str">
        <f t="shared" si="327"/>
        <v/>
      </c>
      <c r="V965" s="100" t="str">
        <f t="shared" si="313"/>
        <v/>
      </c>
      <c r="W965" s="100" t="str">
        <f t="shared" si="328"/>
        <v/>
      </c>
      <c r="X965" s="100" t="str">
        <f t="shared" si="314"/>
        <v/>
      </c>
      <c r="Y965" s="100" t="str">
        <f t="shared" si="315"/>
        <v/>
      </c>
      <c r="Z965" s="100" t="str">
        <f>IF(LEN(P965)&gt;0, DATA_ANALYSIS!E$20*P965+DATA_ANALYSIS!R$20, "")</f>
        <v/>
      </c>
      <c r="AA965" s="100" t="str">
        <f t="shared" si="316"/>
        <v/>
      </c>
      <c r="AB965" s="100" t="str">
        <f t="shared" si="317"/>
        <v/>
      </c>
      <c r="AC965" s="106" t="str">
        <f t="shared" si="318"/>
        <v/>
      </c>
    </row>
    <row r="966" spans="2:29" x14ac:dyDescent="0.2">
      <c r="B966" s="26"/>
      <c r="C966" s="101">
        <f t="shared" si="319"/>
        <v>0</v>
      </c>
      <c r="D966" s="105"/>
      <c r="E966" s="35"/>
      <c r="F966" s="32" t="str">
        <f t="shared" si="320"/>
        <v>N</v>
      </c>
      <c r="G966" s="32" t="str">
        <f t="shared" si="321"/>
        <v>N</v>
      </c>
      <c r="H966" s="32" t="str">
        <f t="shared" si="329"/>
        <v/>
      </c>
      <c r="I966" s="32" t="str">
        <f t="shared" si="309"/>
        <v/>
      </c>
      <c r="J966" s="32" t="str">
        <f t="shared" si="310"/>
        <v/>
      </c>
      <c r="K966" s="32" t="str">
        <f t="shared" si="322"/>
        <v/>
      </c>
      <c r="L966" s="32" t="str">
        <f t="shared" si="323"/>
        <v/>
      </c>
      <c r="M966" s="32" t="str">
        <f t="shared" si="311"/>
        <v/>
      </c>
      <c r="N966" s="32" t="str">
        <f t="shared" si="312"/>
        <v/>
      </c>
      <c r="O966" s="35" t="s">
        <v>51</v>
      </c>
      <c r="P966" s="32"/>
      <c r="Q966" s="32"/>
      <c r="R966" s="100" t="str">
        <f t="shared" si="324"/>
        <v/>
      </c>
      <c r="S966" s="100" t="str">
        <f t="shared" si="325"/>
        <v/>
      </c>
      <c r="T966" s="100" t="str">
        <f t="shared" si="326"/>
        <v/>
      </c>
      <c r="U966" s="100" t="str">
        <f t="shared" si="327"/>
        <v/>
      </c>
      <c r="V966" s="100" t="str">
        <f t="shared" si="313"/>
        <v/>
      </c>
      <c r="W966" s="100" t="str">
        <f t="shared" si="328"/>
        <v/>
      </c>
      <c r="X966" s="100" t="str">
        <f t="shared" si="314"/>
        <v/>
      </c>
      <c r="Y966" s="100" t="str">
        <f t="shared" si="315"/>
        <v/>
      </c>
      <c r="Z966" s="100" t="str">
        <f>IF(LEN(P966)&gt;0, DATA_ANALYSIS!E$20*P966+DATA_ANALYSIS!R$20, "")</f>
        <v/>
      </c>
      <c r="AA966" s="100" t="str">
        <f t="shared" si="316"/>
        <v/>
      </c>
      <c r="AB966" s="100" t="str">
        <f t="shared" si="317"/>
        <v/>
      </c>
      <c r="AC966" s="106" t="str">
        <f t="shared" si="318"/>
        <v/>
      </c>
    </row>
    <row r="967" spans="2:29" x14ac:dyDescent="0.2">
      <c r="B967" s="26"/>
      <c r="C967" s="101">
        <f t="shared" si="319"/>
        <v>0</v>
      </c>
      <c r="D967" s="105"/>
      <c r="E967" s="35"/>
      <c r="F967" s="32" t="str">
        <f t="shared" si="320"/>
        <v>N</v>
      </c>
      <c r="G967" s="32" t="str">
        <f t="shared" si="321"/>
        <v>N</v>
      </c>
      <c r="H967" s="32" t="str">
        <f t="shared" si="329"/>
        <v/>
      </c>
      <c r="I967" s="32" t="str">
        <f t="shared" si="309"/>
        <v/>
      </c>
      <c r="J967" s="32" t="str">
        <f t="shared" si="310"/>
        <v/>
      </c>
      <c r="K967" s="32" t="str">
        <f t="shared" si="322"/>
        <v/>
      </c>
      <c r="L967" s="32" t="str">
        <f t="shared" si="323"/>
        <v/>
      </c>
      <c r="M967" s="32" t="str">
        <f t="shared" si="311"/>
        <v/>
      </c>
      <c r="N967" s="32" t="str">
        <f t="shared" si="312"/>
        <v/>
      </c>
      <c r="O967" s="35" t="s">
        <v>51</v>
      </c>
      <c r="P967" s="32"/>
      <c r="Q967" s="32"/>
      <c r="R967" s="100" t="str">
        <f t="shared" si="324"/>
        <v/>
      </c>
      <c r="S967" s="100" t="str">
        <f t="shared" si="325"/>
        <v/>
      </c>
      <c r="T967" s="100" t="str">
        <f t="shared" si="326"/>
        <v/>
      </c>
      <c r="U967" s="100" t="str">
        <f t="shared" si="327"/>
        <v/>
      </c>
      <c r="V967" s="100" t="str">
        <f t="shared" si="313"/>
        <v/>
      </c>
      <c r="W967" s="100" t="str">
        <f t="shared" si="328"/>
        <v/>
      </c>
      <c r="X967" s="100" t="str">
        <f t="shared" si="314"/>
        <v/>
      </c>
      <c r="Y967" s="100" t="str">
        <f t="shared" si="315"/>
        <v/>
      </c>
      <c r="Z967" s="100" t="str">
        <f>IF(LEN(P967)&gt;0, DATA_ANALYSIS!E$20*P967+DATA_ANALYSIS!R$20, "")</f>
        <v/>
      </c>
      <c r="AA967" s="100" t="str">
        <f t="shared" si="316"/>
        <v/>
      </c>
      <c r="AB967" s="100" t="str">
        <f t="shared" si="317"/>
        <v/>
      </c>
      <c r="AC967" s="106" t="str">
        <f t="shared" si="318"/>
        <v/>
      </c>
    </row>
    <row r="968" spans="2:29" x14ac:dyDescent="0.2">
      <c r="B968" s="26"/>
      <c r="C968" s="101">
        <f t="shared" si="319"/>
        <v>0</v>
      </c>
      <c r="D968" s="105"/>
      <c r="E968" s="35"/>
      <c r="F968" s="32" t="str">
        <f t="shared" si="320"/>
        <v>N</v>
      </c>
      <c r="G968" s="32" t="str">
        <f t="shared" si="321"/>
        <v>N</v>
      </c>
      <c r="H968" s="32" t="str">
        <f t="shared" si="329"/>
        <v/>
      </c>
      <c r="I968" s="32" t="str">
        <f t="shared" si="309"/>
        <v/>
      </c>
      <c r="J968" s="32" t="str">
        <f t="shared" si="310"/>
        <v/>
      </c>
      <c r="K968" s="32" t="str">
        <f t="shared" si="322"/>
        <v/>
      </c>
      <c r="L968" s="32" t="str">
        <f t="shared" si="323"/>
        <v/>
      </c>
      <c r="M968" s="32" t="str">
        <f t="shared" si="311"/>
        <v/>
      </c>
      <c r="N968" s="32" t="str">
        <f t="shared" si="312"/>
        <v/>
      </c>
      <c r="O968" s="35" t="s">
        <v>51</v>
      </c>
      <c r="P968" s="32"/>
      <c r="Q968" s="32"/>
      <c r="R968" s="100" t="str">
        <f t="shared" si="324"/>
        <v/>
      </c>
      <c r="S968" s="100" t="str">
        <f t="shared" si="325"/>
        <v/>
      </c>
      <c r="T968" s="100" t="str">
        <f t="shared" si="326"/>
        <v/>
      </c>
      <c r="U968" s="100" t="str">
        <f t="shared" si="327"/>
        <v/>
      </c>
      <c r="V968" s="100" t="str">
        <f t="shared" si="313"/>
        <v/>
      </c>
      <c r="W968" s="100" t="str">
        <f t="shared" si="328"/>
        <v/>
      </c>
      <c r="X968" s="100" t="str">
        <f t="shared" si="314"/>
        <v/>
      </c>
      <c r="Y968" s="100" t="str">
        <f t="shared" si="315"/>
        <v/>
      </c>
      <c r="Z968" s="100" t="str">
        <f>IF(LEN(P968)&gt;0, DATA_ANALYSIS!E$20*P968+DATA_ANALYSIS!R$20, "")</f>
        <v/>
      </c>
      <c r="AA968" s="100" t="str">
        <f t="shared" si="316"/>
        <v/>
      </c>
      <c r="AB968" s="100" t="str">
        <f t="shared" si="317"/>
        <v/>
      </c>
      <c r="AC968" s="106" t="str">
        <f t="shared" si="318"/>
        <v/>
      </c>
    </row>
    <row r="969" spans="2:29" x14ac:dyDescent="0.2">
      <c r="B969" s="26"/>
      <c r="C969" s="101">
        <f t="shared" si="319"/>
        <v>0</v>
      </c>
      <c r="D969" s="105"/>
      <c r="E969" s="35"/>
      <c r="F969" s="32" t="str">
        <f t="shared" si="320"/>
        <v>N</v>
      </c>
      <c r="G969" s="32" t="str">
        <f t="shared" si="321"/>
        <v>N</v>
      </c>
      <c r="H969" s="32" t="str">
        <f t="shared" si="329"/>
        <v/>
      </c>
      <c r="I969" s="32" t="str">
        <f t="shared" si="309"/>
        <v/>
      </c>
      <c r="J969" s="32" t="str">
        <f t="shared" si="310"/>
        <v/>
      </c>
      <c r="K969" s="32" t="str">
        <f t="shared" si="322"/>
        <v/>
      </c>
      <c r="L969" s="32" t="str">
        <f t="shared" si="323"/>
        <v/>
      </c>
      <c r="M969" s="32" t="str">
        <f t="shared" si="311"/>
        <v/>
      </c>
      <c r="N969" s="32" t="str">
        <f t="shared" si="312"/>
        <v/>
      </c>
      <c r="O969" s="35" t="s">
        <v>51</v>
      </c>
      <c r="P969" s="32"/>
      <c r="Q969" s="32"/>
      <c r="R969" s="100" t="str">
        <f t="shared" si="324"/>
        <v/>
      </c>
      <c r="S969" s="100" t="str">
        <f t="shared" si="325"/>
        <v/>
      </c>
      <c r="T969" s="100" t="str">
        <f t="shared" si="326"/>
        <v/>
      </c>
      <c r="U969" s="100" t="str">
        <f t="shared" si="327"/>
        <v/>
      </c>
      <c r="V969" s="100" t="str">
        <f t="shared" si="313"/>
        <v/>
      </c>
      <c r="W969" s="100" t="str">
        <f t="shared" si="328"/>
        <v/>
      </c>
      <c r="X969" s="100" t="str">
        <f t="shared" si="314"/>
        <v/>
      </c>
      <c r="Y969" s="100" t="str">
        <f t="shared" si="315"/>
        <v/>
      </c>
      <c r="Z969" s="100" t="str">
        <f>IF(LEN(P969)&gt;0, DATA_ANALYSIS!E$20*P969+DATA_ANALYSIS!R$20, "")</f>
        <v/>
      </c>
      <c r="AA969" s="100" t="str">
        <f t="shared" si="316"/>
        <v/>
      </c>
      <c r="AB969" s="100" t="str">
        <f t="shared" si="317"/>
        <v/>
      </c>
      <c r="AC969" s="106" t="str">
        <f t="shared" si="318"/>
        <v/>
      </c>
    </row>
    <row r="970" spans="2:29" x14ac:dyDescent="0.2">
      <c r="B970" s="26"/>
      <c r="C970" s="101">
        <f t="shared" si="319"/>
        <v>0</v>
      </c>
      <c r="D970" s="105"/>
      <c r="E970" s="35"/>
      <c r="F970" s="32" t="str">
        <f t="shared" si="320"/>
        <v>N</v>
      </c>
      <c r="G970" s="32" t="str">
        <f t="shared" si="321"/>
        <v>N</v>
      </c>
      <c r="H970" s="32" t="str">
        <f t="shared" si="329"/>
        <v/>
      </c>
      <c r="I970" s="32" t="str">
        <f t="shared" si="309"/>
        <v/>
      </c>
      <c r="J970" s="32" t="str">
        <f t="shared" si="310"/>
        <v/>
      </c>
      <c r="K970" s="32" t="str">
        <f t="shared" si="322"/>
        <v/>
      </c>
      <c r="L970" s="32" t="str">
        <f t="shared" si="323"/>
        <v/>
      </c>
      <c r="M970" s="32" t="str">
        <f t="shared" si="311"/>
        <v/>
      </c>
      <c r="N970" s="32" t="str">
        <f t="shared" si="312"/>
        <v/>
      </c>
      <c r="O970" s="35" t="s">
        <v>51</v>
      </c>
      <c r="P970" s="32"/>
      <c r="Q970" s="32"/>
      <c r="R970" s="100" t="str">
        <f t="shared" si="324"/>
        <v/>
      </c>
      <c r="S970" s="100" t="str">
        <f t="shared" si="325"/>
        <v/>
      </c>
      <c r="T970" s="100" t="str">
        <f t="shared" si="326"/>
        <v/>
      </c>
      <c r="U970" s="100" t="str">
        <f t="shared" si="327"/>
        <v/>
      </c>
      <c r="V970" s="100" t="str">
        <f t="shared" si="313"/>
        <v/>
      </c>
      <c r="W970" s="100" t="str">
        <f t="shared" si="328"/>
        <v/>
      </c>
      <c r="X970" s="100" t="str">
        <f t="shared" si="314"/>
        <v/>
      </c>
      <c r="Y970" s="100" t="str">
        <f t="shared" si="315"/>
        <v/>
      </c>
      <c r="Z970" s="100" t="str">
        <f>IF(LEN(P970)&gt;0, DATA_ANALYSIS!E$20*P970+DATA_ANALYSIS!R$20, "")</f>
        <v/>
      </c>
      <c r="AA970" s="100" t="str">
        <f t="shared" si="316"/>
        <v/>
      </c>
      <c r="AB970" s="100" t="str">
        <f t="shared" si="317"/>
        <v/>
      </c>
      <c r="AC970" s="106" t="str">
        <f t="shared" si="318"/>
        <v/>
      </c>
    </row>
    <row r="971" spans="2:29" x14ac:dyDescent="0.2">
      <c r="B971" s="26"/>
      <c r="C971" s="101">
        <f t="shared" si="319"/>
        <v>0</v>
      </c>
      <c r="D971" s="105"/>
      <c r="E971" s="35"/>
      <c r="F971" s="32" t="str">
        <f t="shared" si="320"/>
        <v>N</v>
      </c>
      <c r="G971" s="32" t="str">
        <f t="shared" si="321"/>
        <v>N</v>
      </c>
      <c r="H971" s="32" t="str">
        <f t="shared" si="329"/>
        <v/>
      </c>
      <c r="I971" s="32" t="str">
        <f t="shared" si="309"/>
        <v/>
      </c>
      <c r="J971" s="32" t="str">
        <f t="shared" si="310"/>
        <v/>
      </c>
      <c r="K971" s="32" t="str">
        <f t="shared" si="322"/>
        <v/>
      </c>
      <c r="L971" s="32" t="str">
        <f t="shared" si="323"/>
        <v/>
      </c>
      <c r="M971" s="32" t="str">
        <f t="shared" si="311"/>
        <v/>
      </c>
      <c r="N971" s="32" t="str">
        <f t="shared" si="312"/>
        <v/>
      </c>
      <c r="O971" s="35" t="s">
        <v>51</v>
      </c>
      <c r="P971" s="32"/>
      <c r="Q971" s="32"/>
      <c r="R971" s="100" t="str">
        <f t="shared" si="324"/>
        <v/>
      </c>
      <c r="S971" s="100" t="str">
        <f t="shared" si="325"/>
        <v/>
      </c>
      <c r="T971" s="100" t="str">
        <f t="shared" si="326"/>
        <v/>
      </c>
      <c r="U971" s="100" t="str">
        <f t="shared" si="327"/>
        <v/>
      </c>
      <c r="V971" s="100" t="str">
        <f t="shared" si="313"/>
        <v/>
      </c>
      <c r="W971" s="100" t="str">
        <f t="shared" si="328"/>
        <v/>
      </c>
      <c r="X971" s="100" t="str">
        <f t="shared" si="314"/>
        <v/>
      </c>
      <c r="Y971" s="100" t="str">
        <f t="shared" si="315"/>
        <v/>
      </c>
      <c r="Z971" s="100" t="str">
        <f>IF(LEN(P971)&gt;0, DATA_ANALYSIS!E$20*P971+DATA_ANALYSIS!R$20, "")</f>
        <v/>
      </c>
      <c r="AA971" s="100" t="str">
        <f t="shared" si="316"/>
        <v/>
      </c>
      <c r="AB971" s="100" t="str">
        <f t="shared" si="317"/>
        <v/>
      </c>
      <c r="AC971" s="106" t="str">
        <f t="shared" si="318"/>
        <v/>
      </c>
    </row>
    <row r="972" spans="2:29" x14ac:dyDescent="0.2">
      <c r="B972" s="26"/>
      <c r="C972" s="101">
        <f t="shared" si="319"/>
        <v>0</v>
      </c>
      <c r="D972" s="105"/>
      <c r="E972" s="35"/>
      <c r="F972" s="32" t="str">
        <f t="shared" si="320"/>
        <v>N</v>
      </c>
      <c r="G972" s="32" t="str">
        <f t="shared" si="321"/>
        <v>N</v>
      </c>
      <c r="H972" s="32" t="str">
        <f t="shared" si="329"/>
        <v/>
      </c>
      <c r="I972" s="32" t="str">
        <f t="shared" si="309"/>
        <v/>
      </c>
      <c r="J972" s="32" t="str">
        <f t="shared" si="310"/>
        <v/>
      </c>
      <c r="K972" s="32" t="str">
        <f t="shared" si="322"/>
        <v/>
      </c>
      <c r="L972" s="32" t="str">
        <f t="shared" si="323"/>
        <v/>
      </c>
      <c r="M972" s="32" t="str">
        <f t="shared" si="311"/>
        <v/>
      </c>
      <c r="N972" s="32" t="str">
        <f t="shared" si="312"/>
        <v/>
      </c>
      <c r="O972" s="35" t="s">
        <v>51</v>
      </c>
      <c r="P972" s="32"/>
      <c r="Q972" s="32"/>
      <c r="R972" s="100" t="str">
        <f t="shared" si="324"/>
        <v/>
      </c>
      <c r="S972" s="100" t="str">
        <f t="shared" si="325"/>
        <v/>
      </c>
      <c r="T972" s="100" t="str">
        <f t="shared" si="326"/>
        <v/>
      </c>
      <c r="U972" s="100" t="str">
        <f t="shared" si="327"/>
        <v/>
      </c>
      <c r="V972" s="100" t="str">
        <f t="shared" si="313"/>
        <v/>
      </c>
      <c r="W972" s="100" t="str">
        <f t="shared" si="328"/>
        <v/>
      </c>
      <c r="X972" s="100" t="str">
        <f t="shared" si="314"/>
        <v/>
      </c>
      <c r="Y972" s="100" t="str">
        <f t="shared" si="315"/>
        <v/>
      </c>
      <c r="Z972" s="100" t="str">
        <f>IF(LEN(P972)&gt;0, DATA_ANALYSIS!E$20*P972+DATA_ANALYSIS!R$20, "")</f>
        <v/>
      </c>
      <c r="AA972" s="100" t="str">
        <f t="shared" si="316"/>
        <v/>
      </c>
      <c r="AB972" s="100" t="str">
        <f t="shared" si="317"/>
        <v/>
      </c>
      <c r="AC972" s="106" t="str">
        <f t="shared" si="318"/>
        <v/>
      </c>
    </row>
    <row r="973" spans="2:29" x14ac:dyDescent="0.2">
      <c r="B973" s="26"/>
      <c r="C973" s="101">
        <f t="shared" si="319"/>
        <v>0</v>
      </c>
      <c r="D973" s="105"/>
      <c r="E973" s="35"/>
      <c r="F973" s="32" t="str">
        <f t="shared" si="320"/>
        <v>N</v>
      </c>
      <c r="G973" s="32" t="str">
        <f t="shared" si="321"/>
        <v>N</v>
      </c>
      <c r="H973" s="32" t="str">
        <f t="shared" si="329"/>
        <v/>
      </c>
      <c r="I973" s="32" t="str">
        <f t="shared" si="309"/>
        <v/>
      </c>
      <c r="J973" s="32" t="str">
        <f t="shared" si="310"/>
        <v/>
      </c>
      <c r="K973" s="32" t="str">
        <f t="shared" si="322"/>
        <v/>
      </c>
      <c r="L973" s="32" t="str">
        <f t="shared" si="323"/>
        <v/>
      </c>
      <c r="M973" s="32" t="str">
        <f t="shared" si="311"/>
        <v/>
      </c>
      <c r="N973" s="32" t="str">
        <f t="shared" si="312"/>
        <v/>
      </c>
      <c r="O973" s="35" t="s">
        <v>51</v>
      </c>
      <c r="P973" s="32"/>
      <c r="Q973" s="32"/>
      <c r="R973" s="100" t="str">
        <f t="shared" si="324"/>
        <v/>
      </c>
      <c r="S973" s="100" t="str">
        <f t="shared" si="325"/>
        <v/>
      </c>
      <c r="T973" s="100" t="str">
        <f t="shared" si="326"/>
        <v/>
      </c>
      <c r="U973" s="100" t="str">
        <f t="shared" si="327"/>
        <v/>
      </c>
      <c r="V973" s="100" t="str">
        <f t="shared" si="313"/>
        <v/>
      </c>
      <c r="W973" s="100" t="str">
        <f t="shared" si="328"/>
        <v/>
      </c>
      <c r="X973" s="100" t="str">
        <f t="shared" si="314"/>
        <v/>
      </c>
      <c r="Y973" s="100" t="str">
        <f t="shared" si="315"/>
        <v/>
      </c>
      <c r="Z973" s="100" t="str">
        <f>IF(LEN(P973)&gt;0, DATA_ANALYSIS!E$20*P973+DATA_ANALYSIS!R$20, "")</f>
        <v/>
      </c>
      <c r="AA973" s="100" t="str">
        <f t="shared" si="316"/>
        <v/>
      </c>
      <c r="AB973" s="100" t="str">
        <f t="shared" si="317"/>
        <v/>
      </c>
      <c r="AC973" s="106" t="str">
        <f t="shared" si="318"/>
        <v/>
      </c>
    </row>
    <row r="974" spans="2:29" x14ac:dyDescent="0.2">
      <c r="B974" s="26"/>
      <c r="C974" s="101">
        <f t="shared" si="319"/>
        <v>0</v>
      </c>
      <c r="D974" s="105"/>
      <c r="E974" s="35"/>
      <c r="F974" s="32" t="str">
        <f t="shared" si="320"/>
        <v>N</v>
      </c>
      <c r="G974" s="32" t="str">
        <f t="shared" si="321"/>
        <v>N</v>
      </c>
      <c r="H974" s="32" t="str">
        <f t="shared" si="329"/>
        <v/>
      </c>
      <c r="I974" s="32" t="str">
        <f t="shared" si="309"/>
        <v/>
      </c>
      <c r="J974" s="32" t="str">
        <f t="shared" si="310"/>
        <v/>
      </c>
      <c r="K974" s="32" t="str">
        <f t="shared" si="322"/>
        <v/>
      </c>
      <c r="L974" s="32" t="str">
        <f t="shared" si="323"/>
        <v/>
      </c>
      <c r="M974" s="32" t="str">
        <f t="shared" si="311"/>
        <v/>
      </c>
      <c r="N974" s="32" t="str">
        <f t="shared" si="312"/>
        <v/>
      </c>
      <c r="O974" s="35" t="s">
        <v>51</v>
      </c>
      <c r="P974" s="32"/>
      <c r="Q974" s="32"/>
      <c r="R974" s="100" t="str">
        <f t="shared" si="324"/>
        <v/>
      </c>
      <c r="S974" s="100" t="str">
        <f t="shared" si="325"/>
        <v/>
      </c>
      <c r="T974" s="100" t="str">
        <f t="shared" si="326"/>
        <v/>
      </c>
      <c r="U974" s="100" t="str">
        <f t="shared" si="327"/>
        <v/>
      </c>
      <c r="V974" s="100" t="str">
        <f t="shared" si="313"/>
        <v/>
      </c>
      <c r="W974" s="100" t="str">
        <f t="shared" si="328"/>
        <v/>
      </c>
      <c r="X974" s="100" t="str">
        <f t="shared" si="314"/>
        <v/>
      </c>
      <c r="Y974" s="100" t="str">
        <f t="shared" si="315"/>
        <v/>
      </c>
      <c r="Z974" s="100" t="str">
        <f>IF(LEN(P974)&gt;0, DATA_ANALYSIS!E$20*P974+DATA_ANALYSIS!R$20, "")</f>
        <v/>
      </c>
      <c r="AA974" s="100" t="str">
        <f t="shared" si="316"/>
        <v/>
      </c>
      <c r="AB974" s="100" t="str">
        <f t="shared" si="317"/>
        <v/>
      </c>
      <c r="AC974" s="106" t="str">
        <f t="shared" si="318"/>
        <v/>
      </c>
    </row>
    <row r="975" spans="2:29" x14ac:dyDescent="0.2">
      <c r="B975" s="26"/>
      <c r="C975" s="101">
        <f t="shared" si="319"/>
        <v>0</v>
      </c>
      <c r="D975" s="105"/>
      <c r="E975" s="35"/>
      <c r="F975" s="32" t="str">
        <f t="shared" si="320"/>
        <v>N</v>
      </c>
      <c r="G975" s="32" t="str">
        <f t="shared" si="321"/>
        <v>N</v>
      </c>
      <c r="H975" s="32" t="str">
        <f t="shared" si="329"/>
        <v/>
      </c>
      <c r="I975" s="32" t="str">
        <f t="shared" si="309"/>
        <v/>
      </c>
      <c r="J975" s="32" t="str">
        <f t="shared" si="310"/>
        <v/>
      </c>
      <c r="K975" s="32" t="str">
        <f t="shared" si="322"/>
        <v/>
      </c>
      <c r="L975" s="32" t="str">
        <f t="shared" si="323"/>
        <v/>
      </c>
      <c r="M975" s="32" t="str">
        <f t="shared" si="311"/>
        <v/>
      </c>
      <c r="N975" s="32" t="str">
        <f t="shared" si="312"/>
        <v/>
      </c>
      <c r="O975" s="35" t="s">
        <v>51</v>
      </c>
      <c r="P975" s="32"/>
      <c r="Q975" s="32"/>
      <c r="R975" s="100" t="str">
        <f t="shared" si="324"/>
        <v/>
      </c>
      <c r="S975" s="100" t="str">
        <f t="shared" si="325"/>
        <v/>
      </c>
      <c r="T975" s="100" t="str">
        <f t="shared" si="326"/>
        <v/>
      </c>
      <c r="U975" s="100" t="str">
        <f t="shared" si="327"/>
        <v/>
      </c>
      <c r="V975" s="100" t="str">
        <f t="shared" si="313"/>
        <v/>
      </c>
      <c r="W975" s="100" t="str">
        <f t="shared" si="328"/>
        <v/>
      </c>
      <c r="X975" s="100" t="str">
        <f t="shared" si="314"/>
        <v/>
      </c>
      <c r="Y975" s="100" t="str">
        <f t="shared" si="315"/>
        <v/>
      </c>
      <c r="Z975" s="100" t="str">
        <f>IF(LEN(P975)&gt;0, DATA_ANALYSIS!E$20*P975+DATA_ANALYSIS!R$20, "")</f>
        <v/>
      </c>
      <c r="AA975" s="100" t="str">
        <f t="shared" si="316"/>
        <v/>
      </c>
      <c r="AB975" s="100" t="str">
        <f t="shared" si="317"/>
        <v/>
      </c>
      <c r="AC975" s="106" t="str">
        <f t="shared" si="318"/>
        <v/>
      </c>
    </row>
    <row r="976" spans="2:29" x14ac:dyDescent="0.2">
      <c r="B976" s="26"/>
      <c r="C976" s="101">
        <f t="shared" si="319"/>
        <v>0</v>
      </c>
      <c r="D976" s="105"/>
      <c r="E976" s="35"/>
      <c r="F976" s="32" t="str">
        <f t="shared" si="320"/>
        <v>N</v>
      </c>
      <c r="G976" s="32" t="str">
        <f t="shared" si="321"/>
        <v>N</v>
      </c>
      <c r="H976" s="32" t="str">
        <f t="shared" si="329"/>
        <v/>
      </c>
      <c r="I976" s="32" t="str">
        <f t="shared" si="309"/>
        <v/>
      </c>
      <c r="J976" s="32" t="str">
        <f t="shared" si="310"/>
        <v/>
      </c>
      <c r="K976" s="32" t="str">
        <f t="shared" si="322"/>
        <v/>
      </c>
      <c r="L976" s="32" t="str">
        <f t="shared" si="323"/>
        <v/>
      </c>
      <c r="M976" s="32" t="str">
        <f t="shared" si="311"/>
        <v/>
      </c>
      <c r="N976" s="32" t="str">
        <f t="shared" si="312"/>
        <v/>
      </c>
      <c r="O976" s="35" t="s">
        <v>51</v>
      </c>
      <c r="P976" s="32"/>
      <c r="Q976" s="32"/>
      <c r="R976" s="100" t="str">
        <f t="shared" si="324"/>
        <v/>
      </c>
      <c r="S976" s="100" t="str">
        <f t="shared" si="325"/>
        <v/>
      </c>
      <c r="T976" s="100" t="str">
        <f t="shared" si="326"/>
        <v/>
      </c>
      <c r="U976" s="100" t="str">
        <f t="shared" si="327"/>
        <v/>
      </c>
      <c r="V976" s="100" t="str">
        <f t="shared" si="313"/>
        <v/>
      </c>
      <c r="W976" s="100" t="str">
        <f t="shared" si="328"/>
        <v/>
      </c>
      <c r="X976" s="100" t="str">
        <f t="shared" si="314"/>
        <v/>
      </c>
      <c r="Y976" s="100" t="str">
        <f t="shared" si="315"/>
        <v/>
      </c>
      <c r="Z976" s="100" t="str">
        <f>IF(LEN(P976)&gt;0, DATA_ANALYSIS!E$20*P976+DATA_ANALYSIS!R$20, "")</f>
        <v/>
      </c>
      <c r="AA976" s="100" t="str">
        <f t="shared" si="316"/>
        <v/>
      </c>
      <c r="AB976" s="100" t="str">
        <f t="shared" si="317"/>
        <v/>
      </c>
      <c r="AC976" s="106" t="str">
        <f t="shared" si="318"/>
        <v/>
      </c>
    </row>
    <row r="977" spans="2:29" x14ac:dyDescent="0.2">
      <c r="B977" s="26"/>
      <c r="C977" s="101">
        <f t="shared" si="319"/>
        <v>0</v>
      </c>
      <c r="D977" s="105"/>
      <c r="E977" s="35"/>
      <c r="F977" s="32" t="str">
        <f t="shared" si="320"/>
        <v>N</v>
      </c>
      <c r="G977" s="32" t="str">
        <f t="shared" si="321"/>
        <v>N</v>
      </c>
      <c r="H977" s="32" t="str">
        <f t="shared" si="329"/>
        <v/>
      </c>
      <c r="I977" s="32" t="str">
        <f t="shared" si="309"/>
        <v/>
      </c>
      <c r="J977" s="32" t="str">
        <f t="shared" si="310"/>
        <v/>
      </c>
      <c r="K977" s="32" t="str">
        <f t="shared" si="322"/>
        <v/>
      </c>
      <c r="L977" s="32" t="str">
        <f t="shared" si="323"/>
        <v/>
      </c>
      <c r="M977" s="32" t="str">
        <f t="shared" si="311"/>
        <v/>
      </c>
      <c r="N977" s="32" t="str">
        <f t="shared" si="312"/>
        <v/>
      </c>
      <c r="O977" s="35" t="s">
        <v>51</v>
      </c>
      <c r="P977" s="32"/>
      <c r="Q977" s="32"/>
      <c r="R977" s="100" t="str">
        <f t="shared" si="324"/>
        <v/>
      </c>
      <c r="S977" s="100" t="str">
        <f t="shared" si="325"/>
        <v/>
      </c>
      <c r="T977" s="100" t="str">
        <f t="shared" si="326"/>
        <v/>
      </c>
      <c r="U977" s="100" t="str">
        <f t="shared" si="327"/>
        <v/>
      </c>
      <c r="V977" s="100" t="str">
        <f t="shared" si="313"/>
        <v/>
      </c>
      <c r="W977" s="100" t="str">
        <f t="shared" si="328"/>
        <v/>
      </c>
      <c r="X977" s="100" t="str">
        <f t="shared" si="314"/>
        <v/>
      </c>
      <c r="Y977" s="100" t="str">
        <f t="shared" si="315"/>
        <v/>
      </c>
      <c r="Z977" s="100" t="str">
        <f>IF(LEN(P977)&gt;0, DATA_ANALYSIS!E$20*P977+DATA_ANALYSIS!R$20, "")</f>
        <v/>
      </c>
      <c r="AA977" s="100" t="str">
        <f t="shared" si="316"/>
        <v/>
      </c>
      <c r="AB977" s="100" t="str">
        <f t="shared" si="317"/>
        <v/>
      </c>
      <c r="AC977" s="106" t="str">
        <f t="shared" si="318"/>
        <v/>
      </c>
    </row>
    <row r="978" spans="2:29" x14ac:dyDescent="0.2">
      <c r="B978" s="26"/>
      <c r="C978" s="101">
        <f t="shared" si="319"/>
        <v>0</v>
      </c>
      <c r="D978" s="105"/>
      <c r="E978" s="35"/>
      <c r="F978" s="32" t="str">
        <f t="shared" si="320"/>
        <v>N</v>
      </c>
      <c r="G978" s="32" t="str">
        <f t="shared" si="321"/>
        <v>N</v>
      </c>
      <c r="H978" s="32" t="str">
        <f t="shared" si="329"/>
        <v/>
      </c>
      <c r="I978" s="32" t="str">
        <f t="shared" si="309"/>
        <v/>
      </c>
      <c r="J978" s="32" t="str">
        <f t="shared" si="310"/>
        <v/>
      </c>
      <c r="K978" s="32" t="str">
        <f t="shared" si="322"/>
        <v/>
      </c>
      <c r="L978" s="32" t="str">
        <f t="shared" si="323"/>
        <v/>
      </c>
      <c r="M978" s="32" t="str">
        <f t="shared" si="311"/>
        <v/>
      </c>
      <c r="N978" s="32" t="str">
        <f t="shared" si="312"/>
        <v/>
      </c>
      <c r="O978" s="35" t="s">
        <v>51</v>
      </c>
      <c r="P978" s="32"/>
      <c r="Q978" s="32"/>
      <c r="R978" s="100" t="str">
        <f t="shared" si="324"/>
        <v/>
      </c>
      <c r="S978" s="100" t="str">
        <f t="shared" si="325"/>
        <v/>
      </c>
      <c r="T978" s="100" t="str">
        <f t="shared" si="326"/>
        <v/>
      </c>
      <c r="U978" s="100" t="str">
        <f t="shared" si="327"/>
        <v/>
      </c>
      <c r="V978" s="100" t="str">
        <f t="shared" si="313"/>
        <v/>
      </c>
      <c r="W978" s="100" t="str">
        <f t="shared" si="328"/>
        <v/>
      </c>
      <c r="X978" s="100" t="str">
        <f t="shared" si="314"/>
        <v/>
      </c>
      <c r="Y978" s="100" t="str">
        <f t="shared" si="315"/>
        <v/>
      </c>
      <c r="Z978" s="100" t="str">
        <f>IF(LEN(P978)&gt;0, DATA_ANALYSIS!E$20*P978+DATA_ANALYSIS!R$20, "")</f>
        <v/>
      </c>
      <c r="AA978" s="100" t="str">
        <f t="shared" si="316"/>
        <v/>
      </c>
      <c r="AB978" s="100" t="str">
        <f t="shared" si="317"/>
        <v/>
      </c>
      <c r="AC978" s="106" t="str">
        <f t="shared" si="318"/>
        <v/>
      </c>
    </row>
    <row r="979" spans="2:29" x14ac:dyDescent="0.2">
      <c r="B979" s="26"/>
      <c r="C979" s="101">
        <f t="shared" si="319"/>
        <v>0</v>
      </c>
      <c r="D979" s="105"/>
      <c r="E979" s="35"/>
      <c r="F979" s="32" t="str">
        <f t="shared" si="320"/>
        <v>N</v>
      </c>
      <c r="G979" s="32" t="str">
        <f t="shared" si="321"/>
        <v>N</v>
      </c>
      <c r="H979" s="32" t="str">
        <f t="shared" si="329"/>
        <v/>
      </c>
      <c r="I979" s="32" t="str">
        <f t="shared" si="309"/>
        <v/>
      </c>
      <c r="J979" s="32" t="str">
        <f t="shared" si="310"/>
        <v/>
      </c>
      <c r="K979" s="32" t="str">
        <f t="shared" si="322"/>
        <v/>
      </c>
      <c r="L979" s="32" t="str">
        <f t="shared" si="323"/>
        <v/>
      </c>
      <c r="M979" s="32" t="str">
        <f t="shared" si="311"/>
        <v/>
      </c>
      <c r="N979" s="32" t="str">
        <f t="shared" si="312"/>
        <v/>
      </c>
      <c r="O979" s="35" t="s">
        <v>51</v>
      </c>
      <c r="P979" s="32"/>
      <c r="Q979" s="32"/>
      <c r="R979" s="100" t="str">
        <f t="shared" si="324"/>
        <v/>
      </c>
      <c r="S979" s="100" t="str">
        <f t="shared" si="325"/>
        <v/>
      </c>
      <c r="T979" s="100" t="str">
        <f t="shared" si="326"/>
        <v/>
      </c>
      <c r="U979" s="100" t="str">
        <f t="shared" si="327"/>
        <v/>
      </c>
      <c r="V979" s="100" t="str">
        <f t="shared" si="313"/>
        <v/>
      </c>
      <c r="W979" s="100" t="str">
        <f t="shared" si="328"/>
        <v/>
      </c>
      <c r="X979" s="100" t="str">
        <f t="shared" si="314"/>
        <v/>
      </c>
      <c r="Y979" s="100" t="str">
        <f t="shared" si="315"/>
        <v/>
      </c>
      <c r="Z979" s="100" t="str">
        <f>IF(LEN(P979)&gt;0, DATA_ANALYSIS!E$20*P979+DATA_ANALYSIS!R$20, "")</f>
        <v/>
      </c>
      <c r="AA979" s="100" t="str">
        <f t="shared" si="316"/>
        <v/>
      </c>
      <c r="AB979" s="100" t="str">
        <f t="shared" si="317"/>
        <v/>
      </c>
      <c r="AC979" s="106" t="str">
        <f t="shared" si="318"/>
        <v/>
      </c>
    </row>
    <row r="980" spans="2:29" x14ac:dyDescent="0.2">
      <c r="B980" s="26"/>
      <c r="C980" s="101">
        <f t="shared" si="319"/>
        <v>0</v>
      </c>
      <c r="D980" s="105"/>
      <c r="E980" s="35"/>
      <c r="F980" s="32" t="str">
        <f t="shared" si="320"/>
        <v>N</v>
      </c>
      <c r="G980" s="32" t="str">
        <f t="shared" si="321"/>
        <v>N</v>
      </c>
      <c r="H980" s="32" t="str">
        <f t="shared" si="329"/>
        <v/>
      </c>
      <c r="I980" s="32" t="str">
        <f t="shared" si="309"/>
        <v/>
      </c>
      <c r="J980" s="32" t="str">
        <f t="shared" si="310"/>
        <v/>
      </c>
      <c r="K980" s="32" t="str">
        <f t="shared" si="322"/>
        <v/>
      </c>
      <c r="L980" s="32" t="str">
        <f t="shared" si="323"/>
        <v/>
      </c>
      <c r="M980" s="32" t="str">
        <f t="shared" si="311"/>
        <v/>
      </c>
      <c r="N980" s="32" t="str">
        <f t="shared" si="312"/>
        <v/>
      </c>
      <c r="O980" s="35" t="s">
        <v>51</v>
      </c>
      <c r="P980" s="32"/>
      <c r="Q980" s="32"/>
      <c r="R980" s="100" t="str">
        <f t="shared" si="324"/>
        <v/>
      </c>
      <c r="S980" s="100" t="str">
        <f t="shared" si="325"/>
        <v/>
      </c>
      <c r="T980" s="100" t="str">
        <f t="shared" si="326"/>
        <v/>
      </c>
      <c r="U980" s="100" t="str">
        <f t="shared" si="327"/>
        <v/>
      </c>
      <c r="V980" s="100" t="str">
        <f t="shared" si="313"/>
        <v/>
      </c>
      <c r="W980" s="100" t="str">
        <f t="shared" si="328"/>
        <v/>
      </c>
      <c r="X980" s="100" t="str">
        <f t="shared" si="314"/>
        <v/>
      </c>
      <c r="Y980" s="100" t="str">
        <f t="shared" si="315"/>
        <v/>
      </c>
      <c r="Z980" s="100" t="str">
        <f>IF(LEN(P980)&gt;0, DATA_ANALYSIS!E$20*P980+DATA_ANALYSIS!R$20, "")</f>
        <v/>
      </c>
      <c r="AA980" s="100" t="str">
        <f t="shared" si="316"/>
        <v/>
      </c>
      <c r="AB980" s="100" t="str">
        <f t="shared" si="317"/>
        <v/>
      </c>
      <c r="AC980" s="106" t="str">
        <f t="shared" si="318"/>
        <v/>
      </c>
    </row>
    <row r="981" spans="2:29" x14ac:dyDescent="0.2">
      <c r="B981" s="26"/>
      <c r="C981" s="101">
        <f t="shared" si="319"/>
        <v>0</v>
      </c>
      <c r="D981" s="105"/>
      <c r="E981" s="35"/>
      <c r="F981" s="32" t="str">
        <f t="shared" si="320"/>
        <v>N</v>
      </c>
      <c r="G981" s="32" t="str">
        <f t="shared" si="321"/>
        <v>N</v>
      </c>
      <c r="H981" s="32" t="str">
        <f t="shared" si="329"/>
        <v/>
      </c>
      <c r="I981" s="32" t="str">
        <f t="shared" si="309"/>
        <v/>
      </c>
      <c r="J981" s="32" t="str">
        <f t="shared" si="310"/>
        <v/>
      </c>
      <c r="K981" s="32" t="str">
        <f t="shared" si="322"/>
        <v/>
      </c>
      <c r="L981" s="32" t="str">
        <f t="shared" si="323"/>
        <v/>
      </c>
      <c r="M981" s="32" t="str">
        <f t="shared" si="311"/>
        <v/>
      </c>
      <c r="N981" s="32" t="str">
        <f t="shared" si="312"/>
        <v/>
      </c>
      <c r="O981" s="35" t="s">
        <v>51</v>
      </c>
      <c r="P981" s="32"/>
      <c r="Q981" s="32"/>
      <c r="R981" s="100" t="str">
        <f t="shared" si="324"/>
        <v/>
      </c>
      <c r="S981" s="100" t="str">
        <f t="shared" si="325"/>
        <v/>
      </c>
      <c r="T981" s="100" t="str">
        <f t="shared" si="326"/>
        <v/>
      </c>
      <c r="U981" s="100" t="str">
        <f t="shared" si="327"/>
        <v/>
      </c>
      <c r="V981" s="100" t="str">
        <f t="shared" si="313"/>
        <v/>
      </c>
      <c r="W981" s="100" t="str">
        <f t="shared" si="328"/>
        <v/>
      </c>
      <c r="X981" s="100" t="str">
        <f t="shared" si="314"/>
        <v/>
      </c>
      <c r="Y981" s="100" t="str">
        <f t="shared" si="315"/>
        <v/>
      </c>
      <c r="Z981" s="100" t="str">
        <f>IF(LEN(P981)&gt;0, DATA_ANALYSIS!E$20*P981+DATA_ANALYSIS!R$20, "")</f>
        <v/>
      </c>
      <c r="AA981" s="100" t="str">
        <f t="shared" si="316"/>
        <v/>
      </c>
      <c r="AB981" s="100" t="str">
        <f t="shared" si="317"/>
        <v/>
      </c>
      <c r="AC981" s="106" t="str">
        <f t="shared" si="318"/>
        <v/>
      </c>
    </row>
    <row r="982" spans="2:29" x14ac:dyDescent="0.2">
      <c r="B982" s="26"/>
      <c r="C982" s="101">
        <f t="shared" si="319"/>
        <v>0</v>
      </c>
      <c r="D982" s="105"/>
      <c r="E982" s="35"/>
      <c r="F982" s="32" t="str">
        <f t="shared" si="320"/>
        <v>N</v>
      </c>
      <c r="G982" s="32" t="str">
        <f t="shared" si="321"/>
        <v>N</v>
      </c>
      <c r="H982" s="32" t="str">
        <f t="shared" si="329"/>
        <v/>
      </c>
      <c r="I982" s="32" t="str">
        <f t="shared" si="309"/>
        <v/>
      </c>
      <c r="J982" s="32" t="str">
        <f t="shared" si="310"/>
        <v/>
      </c>
      <c r="K982" s="32" t="str">
        <f t="shared" si="322"/>
        <v/>
      </c>
      <c r="L982" s="32" t="str">
        <f t="shared" si="323"/>
        <v/>
      </c>
      <c r="M982" s="32" t="str">
        <f t="shared" si="311"/>
        <v/>
      </c>
      <c r="N982" s="32" t="str">
        <f t="shared" si="312"/>
        <v/>
      </c>
      <c r="O982" s="35" t="s">
        <v>51</v>
      </c>
      <c r="P982" s="32"/>
      <c r="Q982" s="32"/>
      <c r="R982" s="100" t="str">
        <f t="shared" si="324"/>
        <v/>
      </c>
      <c r="S982" s="100" t="str">
        <f t="shared" si="325"/>
        <v/>
      </c>
      <c r="T982" s="100" t="str">
        <f t="shared" si="326"/>
        <v/>
      </c>
      <c r="U982" s="100" t="str">
        <f t="shared" si="327"/>
        <v/>
      </c>
      <c r="V982" s="100" t="str">
        <f t="shared" si="313"/>
        <v/>
      </c>
      <c r="W982" s="100" t="str">
        <f t="shared" si="328"/>
        <v/>
      </c>
      <c r="X982" s="100" t="str">
        <f t="shared" si="314"/>
        <v/>
      </c>
      <c r="Y982" s="100" t="str">
        <f t="shared" si="315"/>
        <v/>
      </c>
      <c r="Z982" s="100" t="str">
        <f>IF(LEN(P982)&gt;0, DATA_ANALYSIS!E$20*P982+DATA_ANALYSIS!R$20, "")</f>
        <v/>
      </c>
      <c r="AA982" s="100" t="str">
        <f t="shared" si="316"/>
        <v/>
      </c>
      <c r="AB982" s="100" t="str">
        <f t="shared" si="317"/>
        <v/>
      </c>
      <c r="AC982" s="106" t="str">
        <f t="shared" si="318"/>
        <v/>
      </c>
    </row>
    <row r="983" spans="2:29" x14ac:dyDescent="0.2">
      <c r="B983" s="26"/>
      <c r="C983" s="101">
        <f t="shared" si="319"/>
        <v>0</v>
      </c>
      <c r="D983" s="105"/>
      <c r="E983" s="35"/>
      <c r="F983" s="32" t="str">
        <f t="shared" si="320"/>
        <v>N</v>
      </c>
      <c r="G983" s="32" t="str">
        <f t="shared" si="321"/>
        <v>N</v>
      </c>
      <c r="H983" s="32" t="str">
        <f t="shared" si="329"/>
        <v/>
      </c>
      <c r="I983" s="32" t="str">
        <f t="shared" si="309"/>
        <v/>
      </c>
      <c r="J983" s="32" t="str">
        <f t="shared" si="310"/>
        <v/>
      </c>
      <c r="K983" s="32" t="str">
        <f t="shared" si="322"/>
        <v/>
      </c>
      <c r="L983" s="32" t="str">
        <f t="shared" si="323"/>
        <v/>
      </c>
      <c r="M983" s="32" t="str">
        <f t="shared" si="311"/>
        <v/>
      </c>
      <c r="N983" s="32" t="str">
        <f t="shared" si="312"/>
        <v/>
      </c>
      <c r="O983" s="35" t="s">
        <v>51</v>
      </c>
      <c r="P983" s="32"/>
      <c r="Q983" s="32"/>
      <c r="R983" s="100" t="str">
        <f t="shared" si="324"/>
        <v/>
      </c>
      <c r="S983" s="100" t="str">
        <f t="shared" si="325"/>
        <v/>
      </c>
      <c r="T983" s="100" t="str">
        <f t="shared" si="326"/>
        <v/>
      </c>
      <c r="U983" s="100" t="str">
        <f t="shared" si="327"/>
        <v/>
      </c>
      <c r="V983" s="100" t="str">
        <f t="shared" si="313"/>
        <v/>
      </c>
      <c r="W983" s="100" t="str">
        <f t="shared" si="328"/>
        <v/>
      </c>
      <c r="X983" s="100" t="str">
        <f t="shared" si="314"/>
        <v/>
      </c>
      <c r="Y983" s="100" t="str">
        <f t="shared" si="315"/>
        <v/>
      </c>
      <c r="Z983" s="100" t="str">
        <f>IF(LEN(P983)&gt;0, DATA_ANALYSIS!E$20*P983+DATA_ANALYSIS!R$20, "")</f>
        <v/>
      </c>
      <c r="AA983" s="100" t="str">
        <f t="shared" si="316"/>
        <v/>
      </c>
      <c r="AB983" s="100" t="str">
        <f t="shared" si="317"/>
        <v/>
      </c>
      <c r="AC983" s="106" t="str">
        <f t="shared" si="318"/>
        <v/>
      </c>
    </row>
    <row r="984" spans="2:29" x14ac:dyDescent="0.2">
      <c r="B984" s="26"/>
      <c r="C984" s="101">
        <f t="shared" si="319"/>
        <v>0</v>
      </c>
      <c r="D984" s="105"/>
      <c r="E984" s="35"/>
      <c r="F984" s="32" t="str">
        <f t="shared" si="320"/>
        <v>N</v>
      </c>
      <c r="G984" s="32" t="str">
        <f t="shared" si="321"/>
        <v>N</v>
      </c>
      <c r="H984" s="32" t="str">
        <f t="shared" si="329"/>
        <v/>
      </c>
      <c r="I984" s="32" t="str">
        <f t="shared" si="309"/>
        <v/>
      </c>
      <c r="J984" s="32" t="str">
        <f t="shared" si="310"/>
        <v/>
      </c>
      <c r="K984" s="32" t="str">
        <f t="shared" si="322"/>
        <v/>
      </c>
      <c r="L984" s="32" t="str">
        <f t="shared" si="323"/>
        <v/>
      </c>
      <c r="M984" s="32" t="str">
        <f t="shared" si="311"/>
        <v/>
      </c>
      <c r="N984" s="32" t="str">
        <f t="shared" si="312"/>
        <v/>
      </c>
      <c r="O984" s="35" t="s">
        <v>51</v>
      </c>
      <c r="P984" s="32"/>
      <c r="Q984" s="32"/>
      <c r="R984" s="100" t="str">
        <f t="shared" si="324"/>
        <v/>
      </c>
      <c r="S984" s="100" t="str">
        <f t="shared" si="325"/>
        <v/>
      </c>
      <c r="T984" s="100" t="str">
        <f t="shared" si="326"/>
        <v/>
      </c>
      <c r="U984" s="100" t="str">
        <f t="shared" si="327"/>
        <v/>
      </c>
      <c r="V984" s="100" t="str">
        <f t="shared" si="313"/>
        <v/>
      </c>
      <c r="W984" s="100" t="str">
        <f t="shared" si="328"/>
        <v/>
      </c>
      <c r="X984" s="100" t="str">
        <f t="shared" si="314"/>
        <v/>
      </c>
      <c r="Y984" s="100" t="str">
        <f t="shared" si="315"/>
        <v/>
      </c>
      <c r="Z984" s="100" t="str">
        <f>IF(LEN(P984)&gt;0, DATA_ANALYSIS!E$20*P984+DATA_ANALYSIS!R$20, "")</f>
        <v/>
      </c>
      <c r="AA984" s="100" t="str">
        <f t="shared" si="316"/>
        <v/>
      </c>
      <c r="AB984" s="100" t="str">
        <f t="shared" si="317"/>
        <v/>
      </c>
      <c r="AC984" s="106" t="str">
        <f t="shared" si="318"/>
        <v/>
      </c>
    </row>
    <row r="985" spans="2:29" x14ac:dyDescent="0.2">
      <c r="B985" s="26"/>
      <c r="C985" s="101">
        <f t="shared" si="319"/>
        <v>0</v>
      </c>
      <c r="D985" s="105"/>
      <c r="E985" s="35"/>
      <c r="F985" s="32" t="str">
        <f t="shared" si="320"/>
        <v>N</v>
      </c>
      <c r="G985" s="32" t="str">
        <f t="shared" si="321"/>
        <v>N</v>
      </c>
      <c r="H985" s="32" t="str">
        <f t="shared" si="329"/>
        <v/>
      </c>
      <c r="I985" s="32" t="str">
        <f t="shared" si="309"/>
        <v/>
      </c>
      <c r="J985" s="32" t="str">
        <f t="shared" si="310"/>
        <v/>
      </c>
      <c r="K985" s="32" t="str">
        <f t="shared" si="322"/>
        <v/>
      </c>
      <c r="L985" s="32" t="str">
        <f t="shared" si="323"/>
        <v/>
      </c>
      <c r="M985" s="32" t="str">
        <f t="shared" si="311"/>
        <v/>
      </c>
      <c r="N985" s="32" t="str">
        <f t="shared" si="312"/>
        <v/>
      </c>
      <c r="O985" s="35" t="s">
        <v>51</v>
      </c>
      <c r="P985" s="32"/>
      <c r="Q985" s="32"/>
      <c r="R985" s="100" t="str">
        <f t="shared" si="324"/>
        <v/>
      </c>
      <c r="S985" s="100" t="str">
        <f t="shared" si="325"/>
        <v/>
      </c>
      <c r="T985" s="100" t="str">
        <f t="shared" si="326"/>
        <v/>
      </c>
      <c r="U985" s="100" t="str">
        <f t="shared" si="327"/>
        <v/>
      </c>
      <c r="V985" s="100" t="str">
        <f t="shared" si="313"/>
        <v/>
      </c>
      <c r="W985" s="100" t="str">
        <f t="shared" si="328"/>
        <v/>
      </c>
      <c r="X985" s="100" t="str">
        <f t="shared" si="314"/>
        <v/>
      </c>
      <c r="Y985" s="100" t="str">
        <f t="shared" si="315"/>
        <v/>
      </c>
      <c r="Z985" s="100" t="str">
        <f>IF(LEN(P985)&gt;0, DATA_ANALYSIS!E$20*P985+DATA_ANALYSIS!R$20, "")</f>
        <v/>
      </c>
      <c r="AA985" s="100" t="str">
        <f t="shared" si="316"/>
        <v/>
      </c>
      <c r="AB985" s="100" t="str">
        <f t="shared" si="317"/>
        <v/>
      </c>
      <c r="AC985" s="106" t="str">
        <f t="shared" si="318"/>
        <v/>
      </c>
    </row>
    <row r="986" spans="2:29" x14ac:dyDescent="0.2">
      <c r="B986" s="26"/>
      <c r="C986" s="101">
        <f t="shared" si="319"/>
        <v>0</v>
      </c>
      <c r="D986" s="105"/>
      <c r="E986" s="35"/>
      <c r="F986" s="32" t="str">
        <f t="shared" si="320"/>
        <v>N</v>
      </c>
      <c r="G986" s="32" t="str">
        <f t="shared" si="321"/>
        <v>N</v>
      </c>
      <c r="H986" s="32" t="str">
        <f t="shared" si="329"/>
        <v/>
      </c>
      <c r="I986" s="32" t="str">
        <f t="shared" si="309"/>
        <v/>
      </c>
      <c r="J986" s="32" t="str">
        <f t="shared" si="310"/>
        <v/>
      </c>
      <c r="K986" s="32" t="str">
        <f t="shared" si="322"/>
        <v/>
      </c>
      <c r="L986" s="32" t="str">
        <f t="shared" si="323"/>
        <v/>
      </c>
      <c r="M986" s="32" t="str">
        <f t="shared" si="311"/>
        <v/>
      </c>
      <c r="N986" s="32" t="str">
        <f t="shared" si="312"/>
        <v/>
      </c>
      <c r="O986" s="35" t="s">
        <v>51</v>
      </c>
      <c r="P986" s="32"/>
      <c r="Q986" s="32"/>
      <c r="R986" s="100" t="str">
        <f t="shared" si="324"/>
        <v/>
      </c>
      <c r="S986" s="100" t="str">
        <f t="shared" si="325"/>
        <v/>
      </c>
      <c r="T986" s="100" t="str">
        <f t="shared" si="326"/>
        <v/>
      </c>
      <c r="U986" s="100" t="str">
        <f t="shared" si="327"/>
        <v/>
      </c>
      <c r="V986" s="100" t="str">
        <f t="shared" si="313"/>
        <v/>
      </c>
      <c r="W986" s="100" t="str">
        <f t="shared" si="328"/>
        <v/>
      </c>
      <c r="X986" s="100" t="str">
        <f t="shared" si="314"/>
        <v/>
      </c>
      <c r="Y986" s="100" t="str">
        <f t="shared" si="315"/>
        <v/>
      </c>
      <c r="Z986" s="100" t="str">
        <f>IF(LEN(P986)&gt;0, DATA_ANALYSIS!E$20*P986+DATA_ANALYSIS!R$20, "")</f>
        <v/>
      </c>
      <c r="AA986" s="100" t="str">
        <f t="shared" si="316"/>
        <v/>
      </c>
      <c r="AB986" s="100" t="str">
        <f t="shared" si="317"/>
        <v/>
      </c>
      <c r="AC986" s="106" t="str">
        <f t="shared" si="318"/>
        <v/>
      </c>
    </row>
    <row r="987" spans="2:29" x14ac:dyDescent="0.2">
      <c r="B987" s="26"/>
      <c r="C987" s="101">
        <f t="shared" si="319"/>
        <v>0</v>
      </c>
      <c r="D987" s="105"/>
      <c r="E987" s="35"/>
      <c r="F987" s="32" t="str">
        <f t="shared" si="320"/>
        <v>N</v>
      </c>
      <c r="G987" s="32" t="str">
        <f t="shared" si="321"/>
        <v>N</v>
      </c>
      <c r="H987" s="32" t="str">
        <f t="shared" si="329"/>
        <v/>
      </c>
      <c r="I987" s="32" t="str">
        <f t="shared" ref="I987:I1034" si="330">IF(F987="Y", D987+H987, "")</f>
        <v/>
      </c>
      <c r="J987" s="32" t="str">
        <f t="shared" ref="J987:J1034" si="331">IF(G987="Y", E987+H987, "")</f>
        <v/>
      </c>
      <c r="K987" s="32" t="str">
        <f t="shared" si="322"/>
        <v/>
      </c>
      <c r="L987" s="32" t="str">
        <f t="shared" si="323"/>
        <v/>
      </c>
      <c r="M987" s="32" t="str">
        <f t="shared" ref="M987:M1034" si="332">IF(F987="Y", IF(OR(P987&lt;J$20, P987&gt;K$20),1,0), "")</f>
        <v/>
      </c>
      <c r="N987" s="32" t="str">
        <f t="shared" ref="N987:N1034" si="333">IF(G987="Y", IF(OR(Q987&lt;L$20, Q987&gt;M$20), 1, 0 ), "")</f>
        <v/>
      </c>
      <c r="O987" s="35" t="s">
        <v>51</v>
      </c>
      <c r="P987" s="32"/>
      <c r="Q987" s="32"/>
      <c r="R987" s="100" t="str">
        <f t="shared" si="324"/>
        <v/>
      </c>
      <c r="S987" s="100" t="str">
        <f t="shared" si="325"/>
        <v/>
      </c>
      <c r="T987" s="100" t="str">
        <f t="shared" si="326"/>
        <v/>
      </c>
      <c r="U987" s="100" t="str">
        <f t="shared" si="327"/>
        <v/>
      </c>
      <c r="V987" s="100" t="str">
        <f t="shared" ref="V987:V1034" si="334">IFERROR(IF(F987="Y", (P987-P$25), ""), "")</f>
        <v/>
      </c>
      <c r="W987" s="100" t="str">
        <f t="shared" si="328"/>
        <v/>
      </c>
      <c r="X987" s="100" t="str">
        <f t="shared" ref="X987:X1034" si="335">IFERROR(R987*S987,"")</f>
        <v/>
      </c>
      <c r="Y987" s="100" t="str">
        <f t="shared" ref="Y987:Y1034" si="336">IFERROR(R987*R987, "")</f>
        <v/>
      </c>
      <c r="Z987" s="100" t="str">
        <f>IF(LEN(P987)&gt;0, DATA_ANALYSIS!E$20*P987+DATA_ANALYSIS!R$20, "")</f>
        <v/>
      </c>
      <c r="AA987" s="100" t="str">
        <f t="shared" ref="AA987:AA1034" si="337">IFERROR(Z987-Q987, "")</f>
        <v/>
      </c>
      <c r="AB987" s="100" t="str">
        <f t="shared" ref="AB987:AB1034" si="338">IFERROR(AA987*AA987, "")</f>
        <v/>
      </c>
      <c r="AC987" s="106" t="str">
        <f t="shared" ref="AC987:AC1034" si="339">IFERROR(S987*S987,"")</f>
        <v/>
      </c>
    </row>
    <row r="988" spans="2:29" x14ac:dyDescent="0.2">
      <c r="B988" s="26"/>
      <c r="C988" s="101">
        <f t="shared" ref="C988:C1034" si="340">IF(F988="Y",1,0)</f>
        <v>0</v>
      </c>
      <c r="D988" s="105"/>
      <c r="E988" s="35"/>
      <c r="F988" s="32" t="str">
        <f t="shared" ref="F988:F1034" si="341">IF(LEN(D988)&gt;0, "Y", "N")</f>
        <v>N</v>
      </c>
      <c r="G988" s="32" t="str">
        <f t="shared" ref="G988:G1034" si="342">IF(LEN(E988)&gt;0, "Y", "N")</f>
        <v>N</v>
      </c>
      <c r="H988" s="32" t="str">
        <f t="shared" si="329"/>
        <v/>
      </c>
      <c r="I988" s="32" t="str">
        <f t="shared" si="330"/>
        <v/>
      </c>
      <c r="J988" s="32" t="str">
        <f t="shared" si="331"/>
        <v/>
      </c>
      <c r="K988" s="32" t="str">
        <f t="shared" ref="K988:K1034" si="343">IFERROR(RANK(I988, I$27:I$1034, 1), "")</f>
        <v/>
      </c>
      <c r="L988" s="32" t="str">
        <f t="shared" ref="L988:L1034" si="344">IFERROR(RANK(J988, J$27:J$1034, 1), "")</f>
        <v/>
      </c>
      <c r="M988" s="32" t="str">
        <f t="shared" si="332"/>
        <v/>
      </c>
      <c r="N988" s="32" t="str">
        <f t="shared" si="333"/>
        <v/>
      </c>
      <c r="O988" s="35" t="s">
        <v>51</v>
      </c>
      <c r="P988" s="32"/>
      <c r="Q988" s="32"/>
      <c r="R988" s="100" t="str">
        <f t="shared" ref="R988:R1034" si="345">IF(F988="Y", P988-P$23, "")</f>
        <v/>
      </c>
      <c r="S988" s="100" t="str">
        <f t="shared" ref="S988:S1034" si="346">IF(G988="y", Q988-Q$23, "")</f>
        <v/>
      </c>
      <c r="T988" s="100" t="str">
        <f t="shared" ref="T988:T1034" si="347">IFERROR(ABS(R988), "")</f>
        <v/>
      </c>
      <c r="U988" s="100" t="str">
        <f t="shared" ref="U988:U1034" si="348">IFERROR(ABS(S988), "")</f>
        <v/>
      </c>
      <c r="V988" s="100" t="str">
        <f t="shared" si="334"/>
        <v/>
      </c>
      <c r="W988" s="100" t="str">
        <f t="shared" ref="W988:W1034" si="349">IFERROR(IF(G988="Y", Q988-Q$25, ""), "")</f>
        <v/>
      </c>
      <c r="X988" s="100" t="str">
        <f t="shared" si="335"/>
        <v/>
      </c>
      <c r="Y988" s="100" t="str">
        <f t="shared" si="336"/>
        <v/>
      </c>
      <c r="Z988" s="100" t="str">
        <f>IF(LEN(P988)&gt;0, DATA_ANALYSIS!E$20*P988+DATA_ANALYSIS!R$20, "")</f>
        <v/>
      </c>
      <c r="AA988" s="100" t="str">
        <f t="shared" si="337"/>
        <v/>
      </c>
      <c r="AB988" s="100" t="str">
        <f t="shared" si="338"/>
        <v/>
      </c>
      <c r="AC988" s="106" t="str">
        <f t="shared" si="339"/>
        <v/>
      </c>
    </row>
    <row r="989" spans="2:29" x14ac:dyDescent="0.2">
      <c r="B989" s="26"/>
      <c r="C989" s="101">
        <f t="shared" si="340"/>
        <v>0</v>
      </c>
      <c r="D989" s="105"/>
      <c r="E989" s="35"/>
      <c r="F989" s="32" t="str">
        <f t="shared" si="341"/>
        <v>N</v>
      </c>
      <c r="G989" s="32" t="str">
        <f t="shared" si="342"/>
        <v>N</v>
      </c>
      <c r="H989" s="32" t="str">
        <f t="shared" ref="H989:H1034" si="350">IF(G989="Y", 0.0000000001+H988, "")</f>
        <v/>
      </c>
      <c r="I989" s="32" t="str">
        <f t="shared" si="330"/>
        <v/>
      </c>
      <c r="J989" s="32" t="str">
        <f t="shared" si="331"/>
        <v/>
      </c>
      <c r="K989" s="32" t="str">
        <f t="shared" si="343"/>
        <v/>
      </c>
      <c r="L989" s="32" t="str">
        <f t="shared" si="344"/>
        <v/>
      </c>
      <c r="M989" s="32" t="str">
        <f t="shared" si="332"/>
        <v/>
      </c>
      <c r="N989" s="32" t="str">
        <f t="shared" si="333"/>
        <v/>
      </c>
      <c r="O989" s="35" t="s">
        <v>51</v>
      </c>
      <c r="P989" s="32"/>
      <c r="Q989" s="32"/>
      <c r="R989" s="100" t="str">
        <f t="shared" si="345"/>
        <v/>
      </c>
      <c r="S989" s="100" t="str">
        <f t="shared" si="346"/>
        <v/>
      </c>
      <c r="T989" s="100" t="str">
        <f t="shared" si="347"/>
        <v/>
      </c>
      <c r="U989" s="100" t="str">
        <f t="shared" si="348"/>
        <v/>
      </c>
      <c r="V989" s="100" t="str">
        <f t="shared" si="334"/>
        <v/>
      </c>
      <c r="W989" s="100" t="str">
        <f t="shared" si="349"/>
        <v/>
      </c>
      <c r="X989" s="100" t="str">
        <f t="shared" si="335"/>
        <v/>
      </c>
      <c r="Y989" s="100" t="str">
        <f t="shared" si="336"/>
        <v/>
      </c>
      <c r="Z989" s="100" t="str">
        <f>IF(LEN(P989)&gt;0, DATA_ANALYSIS!E$20*P989+DATA_ANALYSIS!R$20, "")</f>
        <v/>
      </c>
      <c r="AA989" s="100" t="str">
        <f t="shared" si="337"/>
        <v/>
      </c>
      <c r="AB989" s="100" t="str">
        <f t="shared" si="338"/>
        <v/>
      </c>
      <c r="AC989" s="106" t="str">
        <f t="shared" si="339"/>
        <v/>
      </c>
    </row>
    <row r="990" spans="2:29" x14ac:dyDescent="0.2">
      <c r="B990" s="26"/>
      <c r="C990" s="101">
        <f t="shared" si="340"/>
        <v>0</v>
      </c>
      <c r="D990" s="105"/>
      <c r="E990" s="35"/>
      <c r="F990" s="32" t="str">
        <f t="shared" si="341"/>
        <v>N</v>
      </c>
      <c r="G990" s="32" t="str">
        <f t="shared" si="342"/>
        <v>N</v>
      </c>
      <c r="H990" s="32" t="str">
        <f t="shared" si="350"/>
        <v/>
      </c>
      <c r="I990" s="32" t="str">
        <f t="shared" si="330"/>
        <v/>
      </c>
      <c r="J990" s="32" t="str">
        <f t="shared" si="331"/>
        <v/>
      </c>
      <c r="K990" s="32" t="str">
        <f t="shared" si="343"/>
        <v/>
      </c>
      <c r="L990" s="32" t="str">
        <f t="shared" si="344"/>
        <v/>
      </c>
      <c r="M990" s="32" t="str">
        <f t="shared" si="332"/>
        <v/>
      </c>
      <c r="N990" s="32" t="str">
        <f t="shared" si="333"/>
        <v/>
      </c>
      <c r="O990" s="35" t="s">
        <v>51</v>
      </c>
      <c r="P990" s="32"/>
      <c r="Q990" s="32"/>
      <c r="R990" s="100" t="str">
        <f t="shared" si="345"/>
        <v/>
      </c>
      <c r="S990" s="100" t="str">
        <f t="shared" si="346"/>
        <v/>
      </c>
      <c r="T990" s="100" t="str">
        <f t="shared" si="347"/>
        <v/>
      </c>
      <c r="U990" s="100" t="str">
        <f t="shared" si="348"/>
        <v/>
      </c>
      <c r="V990" s="100" t="str">
        <f t="shared" si="334"/>
        <v/>
      </c>
      <c r="W990" s="100" t="str">
        <f t="shared" si="349"/>
        <v/>
      </c>
      <c r="X990" s="100" t="str">
        <f t="shared" si="335"/>
        <v/>
      </c>
      <c r="Y990" s="100" t="str">
        <f t="shared" si="336"/>
        <v/>
      </c>
      <c r="Z990" s="100" t="str">
        <f>IF(LEN(P990)&gt;0, DATA_ANALYSIS!E$20*P990+DATA_ANALYSIS!R$20, "")</f>
        <v/>
      </c>
      <c r="AA990" s="100" t="str">
        <f t="shared" si="337"/>
        <v/>
      </c>
      <c r="AB990" s="100" t="str">
        <f t="shared" si="338"/>
        <v/>
      </c>
      <c r="AC990" s="106" t="str">
        <f t="shared" si="339"/>
        <v/>
      </c>
    </row>
    <row r="991" spans="2:29" x14ac:dyDescent="0.2">
      <c r="B991" s="26"/>
      <c r="C991" s="101">
        <f t="shared" si="340"/>
        <v>0</v>
      </c>
      <c r="D991" s="105"/>
      <c r="E991" s="35"/>
      <c r="F991" s="32" t="str">
        <f t="shared" si="341"/>
        <v>N</v>
      </c>
      <c r="G991" s="32" t="str">
        <f t="shared" si="342"/>
        <v>N</v>
      </c>
      <c r="H991" s="32" t="str">
        <f t="shared" si="350"/>
        <v/>
      </c>
      <c r="I991" s="32" t="str">
        <f t="shared" si="330"/>
        <v/>
      </c>
      <c r="J991" s="32" t="str">
        <f t="shared" si="331"/>
        <v/>
      </c>
      <c r="K991" s="32" t="str">
        <f t="shared" si="343"/>
        <v/>
      </c>
      <c r="L991" s="32" t="str">
        <f t="shared" si="344"/>
        <v/>
      </c>
      <c r="M991" s="32" t="str">
        <f t="shared" si="332"/>
        <v/>
      </c>
      <c r="N991" s="32" t="str">
        <f t="shared" si="333"/>
        <v/>
      </c>
      <c r="O991" s="35" t="s">
        <v>51</v>
      </c>
      <c r="P991" s="32"/>
      <c r="Q991" s="32"/>
      <c r="R991" s="100" t="str">
        <f t="shared" si="345"/>
        <v/>
      </c>
      <c r="S991" s="100" t="str">
        <f t="shared" si="346"/>
        <v/>
      </c>
      <c r="T991" s="100" t="str">
        <f t="shared" si="347"/>
        <v/>
      </c>
      <c r="U991" s="100" t="str">
        <f t="shared" si="348"/>
        <v/>
      </c>
      <c r="V991" s="100" t="str">
        <f t="shared" si="334"/>
        <v/>
      </c>
      <c r="W991" s="100" t="str">
        <f t="shared" si="349"/>
        <v/>
      </c>
      <c r="X991" s="100" t="str">
        <f t="shared" si="335"/>
        <v/>
      </c>
      <c r="Y991" s="100" t="str">
        <f t="shared" si="336"/>
        <v/>
      </c>
      <c r="Z991" s="100" t="str">
        <f>IF(LEN(P991)&gt;0, DATA_ANALYSIS!E$20*P991+DATA_ANALYSIS!R$20, "")</f>
        <v/>
      </c>
      <c r="AA991" s="100" t="str">
        <f t="shared" si="337"/>
        <v/>
      </c>
      <c r="AB991" s="100" t="str">
        <f t="shared" si="338"/>
        <v/>
      </c>
      <c r="AC991" s="106" t="str">
        <f t="shared" si="339"/>
        <v/>
      </c>
    </row>
    <row r="992" spans="2:29" x14ac:dyDescent="0.2">
      <c r="B992" s="26"/>
      <c r="C992" s="101">
        <f t="shared" si="340"/>
        <v>0</v>
      </c>
      <c r="D992" s="105"/>
      <c r="E992" s="35"/>
      <c r="F992" s="32" t="str">
        <f t="shared" si="341"/>
        <v>N</v>
      </c>
      <c r="G992" s="32" t="str">
        <f t="shared" si="342"/>
        <v>N</v>
      </c>
      <c r="H992" s="32" t="str">
        <f t="shared" si="350"/>
        <v/>
      </c>
      <c r="I992" s="32" t="str">
        <f t="shared" si="330"/>
        <v/>
      </c>
      <c r="J992" s="32" t="str">
        <f t="shared" si="331"/>
        <v/>
      </c>
      <c r="K992" s="32" t="str">
        <f t="shared" si="343"/>
        <v/>
      </c>
      <c r="L992" s="32" t="str">
        <f t="shared" si="344"/>
        <v/>
      </c>
      <c r="M992" s="32" t="str">
        <f t="shared" si="332"/>
        <v/>
      </c>
      <c r="N992" s="32" t="str">
        <f t="shared" si="333"/>
        <v/>
      </c>
      <c r="O992" s="35" t="s">
        <v>51</v>
      </c>
      <c r="P992" s="32"/>
      <c r="Q992" s="32"/>
      <c r="R992" s="100" t="str">
        <f t="shared" si="345"/>
        <v/>
      </c>
      <c r="S992" s="100" t="str">
        <f t="shared" si="346"/>
        <v/>
      </c>
      <c r="T992" s="100" t="str">
        <f t="shared" si="347"/>
        <v/>
      </c>
      <c r="U992" s="100" t="str">
        <f t="shared" si="348"/>
        <v/>
      </c>
      <c r="V992" s="100" t="str">
        <f t="shared" si="334"/>
        <v/>
      </c>
      <c r="W992" s="100" t="str">
        <f t="shared" si="349"/>
        <v/>
      </c>
      <c r="X992" s="100" t="str">
        <f t="shared" si="335"/>
        <v/>
      </c>
      <c r="Y992" s="100" t="str">
        <f t="shared" si="336"/>
        <v/>
      </c>
      <c r="Z992" s="100" t="str">
        <f>IF(LEN(P992)&gt;0, DATA_ANALYSIS!E$20*P992+DATA_ANALYSIS!R$20, "")</f>
        <v/>
      </c>
      <c r="AA992" s="100" t="str">
        <f t="shared" si="337"/>
        <v/>
      </c>
      <c r="AB992" s="100" t="str">
        <f t="shared" si="338"/>
        <v/>
      </c>
      <c r="AC992" s="106" t="str">
        <f t="shared" si="339"/>
        <v/>
      </c>
    </row>
    <row r="993" spans="2:29" x14ac:dyDescent="0.2">
      <c r="B993" s="26"/>
      <c r="C993" s="101">
        <f t="shared" si="340"/>
        <v>0</v>
      </c>
      <c r="D993" s="105"/>
      <c r="E993" s="35"/>
      <c r="F993" s="32" t="str">
        <f t="shared" si="341"/>
        <v>N</v>
      </c>
      <c r="G993" s="32" t="str">
        <f t="shared" si="342"/>
        <v>N</v>
      </c>
      <c r="H993" s="32" t="str">
        <f t="shared" si="350"/>
        <v/>
      </c>
      <c r="I993" s="32" t="str">
        <f t="shared" si="330"/>
        <v/>
      </c>
      <c r="J993" s="32" t="str">
        <f t="shared" si="331"/>
        <v/>
      </c>
      <c r="K993" s="32" t="str">
        <f t="shared" si="343"/>
        <v/>
      </c>
      <c r="L993" s="32" t="str">
        <f t="shared" si="344"/>
        <v/>
      </c>
      <c r="M993" s="32" t="str">
        <f t="shared" si="332"/>
        <v/>
      </c>
      <c r="N993" s="32" t="str">
        <f t="shared" si="333"/>
        <v/>
      </c>
      <c r="O993" s="35" t="s">
        <v>51</v>
      </c>
      <c r="P993" s="32"/>
      <c r="Q993" s="32"/>
      <c r="R993" s="100" t="str">
        <f t="shared" si="345"/>
        <v/>
      </c>
      <c r="S993" s="100" t="str">
        <f t="shared" si="346"/>
        <v/>
      </c>
      <c r="T993" s="100" t="str">
        <f t="shared" si="347"/>
        <v/>
      </c>
      <c r="U993" s="100" t="str">
        <f t="shared" si="348"/>
        <v/>
      </c>
      <c r="V993" s="100" t="str">
        <f t="shared" si="334"/>
        <v/>
      </c>
      <c r="W993" s="100" t="str">
        <f t="shared" si="349"/>
        <v/>
      </c>
      <c r="X993" s="100" t="str">
        <f t="shared" si="335"/>
        <v/>
      </c>
      <c r="Y993" s="100" t="str">
        <f t="shared" si="336"/>
        <v/>
      </c>
      <c r="Z993" s="100" t="str">
        <f>IF(LEN(P993)&gt;0, DATA_ANALYSIS!E$20*P993+DATA_ANALYSIS!R$20, "")</f>
        <v/>
      </c>
      <c r="AA993" s="100" t="str">
        <f t="shared" si="337"/>
        <v/>
      </c>
      <c r="AB993" s="100" t="str">
        <f t="shared" si="338"/>
        <v/>
      </c>
      <c r="AC993" s="106" t="str">
        <f t="shared" si="339"/>
        <v/>
      </c>
    </row>
    <row r="994" spans="2:29" x14ac:dyDescent="0.2">
      <c r="B994" s="26"/>
      <c r="C994" s="101">
        <f t="shared" si="340"/>
        <v>0</v>
      </c>
      <c r="D994" s="105"/>
      <c r="E994" s="35"/>
      <c r="F994" s="32" t="str">
        <f t="shared" si="341"/>
        <v>N</v>
      </c>
      <c r="G994" s="32" t="str">
        <f t="shared" si="342"/>
        <v>N</v>
      </c>
      <c r="H994" s="32" t="str">
        <f t="shared" si="350"/>
        <v/>
      </c>
      <c r="I994" s="32" t="str">
        <f t="shared" si="330"/>
        <v/>
      </c>
      <c r="J994" s="32" t="str">
        <f t="shared" si="331"/>
        <v/>
      </c>
      <c r="K994" s="32" t="str">
        <f t="shared" si="343"/>
        <v/>
      </c>
      <c r="L994" s="32" t="str">
        <f t="shared" si="344"/>
        <v/>
      </c>
      <c r="M994" s="32" t="str">
        <f t="shared" si="332"/>
        <v/>
      </c>
      <c r="N994" s="32" t="str">
        <f t="shared" si="333"/>
        <v/>
      </c>
      <c r="O994" s="35" t="s">
        <v>51</v>
      </c>
      <c r="P994" s="32"/>
      <c r="Q994" s="32"/>
      <c r="R994" s="100" t="str">
        <f t="shared" si="345"/>
        <v/>
      </c>
      <c r="S994" s="100" t="str">
        <f t="shared" si="346"/>
        <v/>
      </c>
      <c r="T994" s="100" t="str">
        <f t="shared" si="347"/>
        <v/>
      </c>
      <c r="U994" s="100" t="str">
        <f t="shared" si="348"/>
        <v/>
      </c>
      <c r="V994" s="100" t="str">
        <f t="shared" si="334"/>
        <v/>
      </c>
      <c r="W994" s="100" t="str">
        <f t="shared" si="349"/>
        <v/>
      </c>
      <c r="X994" s="100" t="str">
        <f t="shared" si="335"/>
        <v/>
      </c>
      <c r="Y994" s="100" t="str">
        <f t="shared" si="336"/>
        <v/>
      </c>
      <c r="Z994" s="100" t="str">
        <f>IF(LEN(P994)&gt;0, DATA_ANALYSIS!E$20*P994+DATA_ANALYSIS!R$20, "")</f>
        <v/>
      </c>
      <c r="AA994" s="100" t="str">
        <f t="shared" si="337"/>
        <v/>
      </c>
      <c r="AB994" s="100" t="str">
        <f t="shared" si="338"/>
        <v/>
      </c>
      <c r="AC994" s="106" t="str">
        <f t="shared" si="339"/>
        <v/>
      </c>
    </row>
    <row r="995" spans="2:29" x14ac:dyDescent="0.2">
      <c r="B995" s="26"/>
      <c r="C995" s="101">
        <f t="shared" si="340"/>
        <v>0</v>
      </c>
      <c r="D995" s="105"/>
      <c r="E995" s="35"/>
      <c r="F995" s="32" t="str">
        <f t="shared" si="341"/>
        <v>N</v>
      </c>
      <c r="G995" s="32" t="str">
        <f t="shared" si="342"/>
        <v>N</v>
      </c>
      <c r="H995" s="32" t="str">
        <f t="shared" si="350"/>
        <v/>
      </c>
      <c r="I995" s="32" t="str">
        <f t="shared" si="330"/>
        <v/>
      </c>
      <c r="J995" s="32" t="str">
        <f t="shared" si="331"/>
        <v/>
      </c>
      <c r="K995" s="32" t="str">
        <f t="shared" si="343"/>
        <v/>
      </c>
      <c r="L995" s="32" t="str">
        <f t="shared" si="344"/>
        <v/>
      </c>
      <c r="M995" s="32" t="str">
        <f t="shared" si="332"/>
        <v/>
      </c>
      <c r="N995" s="32" t="str">
        <f t="shared" si="333"/>
        <v/>
      </c>
      <c r="O995" s="35" t="s">
        <v>51</v>
      </c>
      <c r="P995" s="32"/>
      <c r="Q995" s="32"/>
      <c r="R995" s="100" t="str">
        <f t="shared" si="345"/>
        <v/>
      </c>
      <c r="S995" s="100" t="str">
        <f t="shared" si="346"/>
        <v/>
      </c>
      <c r="T995" s="100" t="str">
        <f t="shared" si="347"/>
        <v/>
      </c>
      <c r="U995" s="100" t="str">
        <f t="shared" si="348"/>
        <v/>
      </c>
      <c r="V995" s="100" t="str">
        <f t="shared" si="334"/>
        <v/>
      </c>
      <c r="W995" s="100" t="str">
        <f t="shared" si="349"/>
        <v/>
      </c>
      <c r="X995" s="100" t="str">
        <f t="shared" si="335"/>
        <v/>
      </c>
      <c r="Y995" s="100" t="str">
        <f t="shared" si="336"/>
        <v/>
      </c>
      <c r="Z995" s="100" t="str">
        <f>IF(LEN(P995)&gt;0, DATA_ANALYSIS!E$20*P995+DATA_ANALYSIS!R$20, "")</f>
        <v/>
      </c>
      <c r="AA995" s="100" t="str">
        <f t="shared" si="337"/>
        <v/>
      </c>
      <c r="AB995" s="100" t="str">
        <f t="shared" si="338"/>
        <v/>
      </c>
      <c r="AC995" s="106" t="str">
        <f t="shared" si="339"/>
        <v/>
      </c>
    </row>
    <row r="996" spans="2:29" x14ac:dyDescent="0.2">
      <c r="B996" s="26"/>
      <c r="C996" s="101">
        <f t="shared" si="340"/>
        <v>0</v>
      </c>
      <c r="D996" s="105"/>
      <c r="E996" s="35"/>
      <c r="F996" s="32" t="str">
        <f t="shared" si="341"/>
        <v>N</v>
      </c>
      <c r="G996" s="32" t="str">
        <f t="shared" si="342"/>
        <v>N</v>
      </c>
      <c r="H996" s="32" t="str">
        <f t="shared" si="350"/>
        <v/>
      </c>
      <c r="I996" s="32" t="str">
        <f t="shared" si="330"/>
        <v/>
      </c>
      <c r="J996" s="32" t="str">
        <f t="shared" si="331"/>
        <v/>
      </c>
      <c r="K996" s="32" t="str">
        <f t="shared" si="343"/>
        <v/>
      </c>
      <c r="L996" s="32" t="str">
        <f t="shared" si="344"/>
        <v/>
      </c>
      <c r="M996" s="32" t="str">
        <f t="shared" si="332"/>
        <v/>
      </c>
      <c r="N996" s="32" t="str">
        <f t="shared" si="333"/>
        <v/>
      </c>
      <c r="O996" s="35" t="s">
        <v>51</v>
      </c>
      <c r="P996" s="32"/>
      <c r="Q996" s="32"/>
      <c r="R996" s="100" t="str">
        <f t="shared" si="345"/>
        <v/>
      </c>
      <c r="S996" s="100" t="str">
        <f t="shared" si="346"/>
        <v/>
      </c>
      <c r="T996" s="100" t="str">
        <f t="shared" si="347"/>
        <v/>
      </c>
      <c r="U996" s="100" t="str">
        <f t="shared" si="348"/>
        <v/>
      </c>
      <c r="V996" s="100" t="str">
        <f t="shared" si="334"/>
        <v/>
      </c>
      <c r="W996" s="100" t="str">
        <f t="shared" si="349"/>
        <v/>
      </c>
      <c r="X996" s="100" t="str">
        <f t="shared" si="335"/>
        <v/>
      </c>
      <c r="Y996" s="100" t="str">
        <f t="shared" si="336"/>
        <v/>
      </c>
      <c r="Z996" s="100" t="str">
        <f>IF(LEN(P996)&gt;0, DATA_ANALYSIS!E$20*P996+DATA_ANALYSIS!R$20, "")</f>
        <v/>
      </c>
      <c r="AA996" s="100" t="str">
        <f t="shared" si="337"/>
        <v/>
      </c>
      <c r="AB996" s="100" t="str">
        <f t="shared" si="338"/>
        <v/>
      </c>
      <c r="AC996" s="106" t="str">
        <f t="shared" si="339"/>
        <v/>
      </c>
    </row>
    <row r="997" spans="2:29" x14ac:dyDescent="0.2">
      <c r="B997" s="26"/>
      <c r="C997" s="101">
        <f t="shared" si="340"/>
        <v>0</v>
      </c>
      <c r="D997" s="105"/>
      <c r="E997" s="35"/>
      <c r="F997" s="32" t="str">
        <f t="shared" si="341"/>
        <v>N</v>
      </c>
      <c r="G997" s="32" t="str">
        <f t="shared" si="342"/>
        <v>N</v>
      </c>
      <c r="H997" s="32" t="str">
        <f t="shared" si="350"/>
        <v/>
      </c>
      <c r="I997" s="32" t="str">
        <f t="shared" si="330"/>
        <v/>
      </c>
      <c r="J997" s="32" t="str">
        <f t="shared" si="331"/>
        <v/>
      </c>
      <c r="K997" s="32" t="str">
        <f t="shared" si="343"/>
        <v/>
      </c>
      <c r="L997" s="32" t="str">
        <f t="shared" si="344"/>
        <v/>
      </c>
      <c r="M997" s="32" t="str">
        <f t="shared" si="332"/>
        <v/>
      </c>
      <c r="N997" s="32" t="str">
        <f t="shared" si="333"/>
        <v/>
      </c>
      <c r="O997" s="35" t="s">
        <v>51</v>
      </c>
      <c r="P997" s="32"/>
      <c r="Q997" s="32"/>
      <c r="R997" s="100" t="str">
        <f t="shared" si="345"/>
        <v/>
      </c>
      <c r="S997" s="100" t="str">
        <f t="shared" si="346"/>
        <v/>
      </c>
      <c r="T997" s="100" t="str">
        <f t="shared" si="347"/>
        <v/>
      </c>
      <c r="U997" s="100" t="str">
        <f t="shared" si="348"/>
        <v/>
      </c>
      <c r="V997" s="100" t="str">
        <f t="shared" si="334"/>
        <v/>
      </c>
      <c r="W997" s="100" t="str">
        <f t="shared" si="349"/>
        <v/>
      </c>
      <c r="X997" s="100" t="str">
        <f t="shared" si="335"/>
        <v/>
      </c>
      <c r="Y997" s="100" t="str">
        <f t="shared" si="336"/>
        <v/>
      </c>
      <c r="Z997" s="100" t="str">
        <f>IF(LEN(P997)&gt;0, DATA_ANALYSIS!E$20*P997+DATA_ANALYSIS!R$20, "")</f>
        <v/>
      </c>
      <c r="AA997" s="100" t="str">
        <f t="shared" si="337"/>
        <v/>
      </c>
      <c r="AB997" s="100" t="str">
        <f t="shared" si="338"/>
        <v/>
      </c>
      <c r="AC997" s="106" t="str">
        <f t="shared" si="339"/>
        <v/>
      </c>
    </row>
    <row r="998" spans="2:29" x14ac:dyDescent="0.2">
      <c r="B998" s="26"/>
      <c r="C998" s="101">
        <f t="shared" si="340"/>
        <v>0</v>
      </c>
      <c r="D998" s="105"/>
      <c r="E998" s="35"/>
      <c r="F998" s="32" t="str">
        <f t="shared" si="341"/>
        <v>N</v>
      </c>
      <c r="G998" s="32" t="str">
        <f t="shared" si="342"/>
        <v>N</v>
      </c>
      <c r="H998" s="32" t="str">
        <f t="shared" si="350"/>
        <v/>
      </c>
      <c r="I998" s="32" t="str">
        <f t="shared" si="330"/>
        <v/>
      </c>
      <c r="J998" s="32" t="str">
        <f t="shared" si="331"/>
        <v/>
      </c>
      <c r="K998" s="32" t="str">
        <f t="shared" si="343"/>
        <v/>
      </c>
      <c r="L998" s="32" t="str">
        <f t="shared" si="344"/>
        <v/>
      </c>
      <c r="M998" s="32" t="str">
        <f t="shared" si="332"/>
        <v/>
      </c>
      <c r="N998" s="32" t="str">
        <f t="shared" si="333"/>
        <v/>
      </c>
      <c r="O998" s="35" t="s">
        <v>51</v>
      </c>
      <c r="P998" s="32"/>
      <c r="Q998" s="32"/>
      <c r="R998" s="100" t="str">
        <f t="shared" si="345"/>
        <v/>
      </c>
      <c r="S998" s="100" t="str">
        <f t="shared" si="346"/>
        <v/>
      </c>
      <c r="T998" s="100" t="str">
        <f t="shared" si="347"/>
        <v/>
      </c>
      <c r="U998" s="100" t="str">
        <f t="shared" si="348"/>
        <v/>
      </c>
      <c r="V998" s="100" t="str">
        <f t="shared" si="334"/>
        <v/>
      </c>
      <c r="W998" s="100" t="str">
        <f t="shared" si="349"/>
        <v/>
      </c>
      <c r="X998" s="100" t="str">
        <f t="shared" si="335"/>
        <v/>
      </c>
      <c r="Y998" s="100" t="str">
        <f t="shared" si="336"/>
        <v/>
      </c>
      <c r="Z998" s="100" t="str">
        <f>IF(LEN(P998)&gt;0, DATA_ANALYSIS!E$20*P998+DATA_ANALYSIS!R$20, "")</f>
        <v/>
      </c>
      <c r="AA998" s="100" t="str">
        <f t="shared" si="337"/>
        <v/>
      </c>
      <c r="AB998" s="100" t="str">
        <f t="shared" si="338"/>
        <v/>
      </c>
      <c r="AC998" s="106" t="str">
        <f t="shared" si="339"/>
        <v/>
      </c>
    </row>
    <row r="999" spans="2:29" x14ac:dyDescent="0.2">
      <c r="B999" s="26"/>
      <c r="C999" s="101">
        <f t="shared" si="340"/>
        <v>0</v>
      </c>
      <c r="D999" s="105"/>
      <c r="E999" s="35"/>
      <c r="F999" s="32" t="str">
        <f t="shared" si="341"/>
        <v>N</v>
      </c>
      <c r="G999" s="32" t="str">
        <f t="shared" si="342"/>
        <v>N</v>
      </c>
      <c r="H999" s="32" t="str">
        <f t="shared" si="350"/>
        <v/>
      </c>
      <c r="I999" s="32" t="str">
        <f t="shared" si="330"/>
        <v/>
      </c>
      <c r="J999" s="32" t="str">
        <f t="shared" si="331"/>
        <v/>
      </c>
      <c r="K999" s="32" t="str">
        <f t="shared" si="343"/>
        <v/>
      </c>
      <c r="L999" s="32" t="str">
        <f t="shared" si="344"/>
        <v/>
      </c>
      <c r="M999" s="32" t="str">
        <f t="shared" si="332"/>
        <v/>
      </c>
      <c r="N999" s="32" t="str">
        <f t="shared" si="333"/>
        <v/>
      </c>
      <c r="O999" s="35" t="s">
        <v>51</v>
      </c>
      <c r="P999" s="32"/>
      <c r="Q999" s="32"/>
      <c r="R999" s="100" t="str">
        <f t="shared" si="345"/>
        <v/>
      </c>
      <c r="S999" s="100" t="str">
        <f t="shared" si="346"/>
        <v/>
      </c>
      <c r="T999" s="100" t="str">
        <f t="shared" si="347"/>
        <v/>
      </c>
      <c r="U999" s="100" t="str">
        <f t="shared" si="348"/>
        <v/>
      </c>
      <c r="V999" s="100" t="str">
        <f t="shared" si="334"/>
        <v/>
      </c>
      <c r="W999" s="100" t="str">
        <f t="shared" si="349"/>
        <v/>
      </c>
      <c r="X999" s="100" t="str">
        <f t="shared" si="335"/>
        <v/>
      </c>
      <c r="Y999" s="100" t="str">
        <f t="shared" si="336"/>
        <v/>
      </c>
      <c r="Z999" s="100" t="str">
        <f>IF(LEN(P999)&gt;0, DATA_ANALYSIS!E$20*P999+DATA_ANALYSIS!R$20, "")</f>
        <v/>
      </c>
      <c r="AA999" s="100" t="str">
        <f t="shared" si="337"/>
        <v/>
      </c>
      <c r="AB999" s="100" t="str">
        <f t="shared" si="338"/>
        <v/>
      </c>
      <c r="AC999" s="106" t="str">
        <f t="shared" si="339"/>
        <v/>
      </c>
    </row>
    <row r="1000" spans="2:29" x14ac:dyDescent="0.2">
      <c r="B1000" s="26"/>
      <c r="C1000" s="101">
        <f t="shared" si="340"/>
        <v>0</v>
      </c>
      <c r="D1000" s="105"/>
      <c r="E1000" s="35"/>
      <c r="F1000" s="32" t="str">
        <f t="shared" si="341"/>
        <v>N</v>
      </c>
      <c r="G1000" s="32" t="str">
        <f t="shared" si="342"/>
        <v>N</v>
      </c>
      <c r="H1000" s="32" t="str">
        <f t="shared" si="350"/>
        <v/>
      </c>
      <c r="I1000" s="32" t="str">
        <f t="shared" si="330"/>
        <v/>
      </c>
      <c r="J1000" s="32" t="str">
        <f t="shared" si="331"/>
        <v/>
      </c>
      <c r="K1000" s="32" t="str">
        <f t="shared" si="343"/>
        <v/>
      </c>
      <c r="L1000" s="32" t="str">
        <f t="shared" si="344"/>
        <v/>
      </c>
      <c r="M1000" s="32" t="str">
        <f t="shared" si="332"/>
        <v/>
      </c>
      <c r="N1000" s="32" t="str">
        <f t="shared" si="333"/>
        <v/>
      </c>
      <c r="O1000" s="35" t="s">
        <v>51</v>
      </c>
      <c r="P1000" s="32"/>
      <c r="Q1000" s="32"/>
      <c r="R1000" s="100" t="str">
        <f t="shared" si="345"/>
        <v/>
      </c>
      <c r="S1000" s="100" t="str">
        <f t="shared" si="346"/>
        <v/>
      </c>
      <c r="T1000" s="100" t="str">
        <f t="shared" si="347"/>
        <v/>
      </c>
      <c r="U1000" s="100" t="str">
        <f t="shared" si="348"/>
        <v/>
      </c>
      <c r="V1000" s="100" t="str">
        <f t="shared" si="334"/>
        <v/>
      </c>
      <c r="W1000" s="100" t="str">
        <f t="shared" si="349"/>
        <v/>
      </c>
      <c r="X1000" s="100" t="str">
        <f t="shared" si="335"/>
        <v/>
      </c>
      <c r="Y1000" s="100" t="str">
        <f t="shared" si="336"/>
        <v/>
      </c>
      <c r="Z1000" s="100" t="str">
        <f>IF(LEN(P1000)&gt;0, DATA_ANALYSIS!E$20*P1000+DATA_ANALYSIS!R$20, "")</f>
        <v/>
      </c>
      <c r="AA1000" s="100" t="str">
        <f t="shared" si="337"/>
        <v/>
      </c>
      <c r="AB1000" s="100" t="str">
        <f t="shared" si="338"/>
        <v/>
      </c>
      <c r="AC1000" s="106" t="str">
        <f t="shared" si="339"/>
        <v/>
      </c>
    </row>
    <row r="1001" spans="2:29" x14ac:dyDescent="0.2">
      <c r="B1001" s="26"/>
      <c r="C1001" s="101">
        <f t="shared" si="340"/>
        <v>0</v>
      </c>
      <c r="D1001" s="105"/>
      <c r="E1001" s="35"/>
      <c r="F1001" s="32" t="str">
        <f t="shared" si="341"/>
        <v>N</v>
      </c>
      <c r="G1001" s="32" t="str">
        <f t="shared" si="342"/>
        <v>N</v>
      </c>
      <c r="H1001" s="32" t="str">
        <f t="shared" si="350"/>
        <v/>
      </c>
      <c r="I1001" s="32" t="str">
        <f t="shared" si="330"/>
        <v/>
      </c>
      <c r="J1001" s="32" t="str">
        <f t="shared" si="331"/>
        <v/>
      </c>
      <c r="K1001" s="32" t="str">
        <f t="shared" si="343"/>
        <v/>
      </c>
      <c r="L1001" s="32" t="str">
        <f t="shared" si="344"/>
        <v/>
      </c>
      <c r="M1001" s="32" t="str">
        <f t="shared" si="332"/>
        <v/>
      </c>
      <c r="N1001" s="32" t="str">
        <f t="shared" si="333"/>
        <v/>
      </c>
      <c r="O1001" s="35" t="s">
        <v>51</v>
      </c>
      <c r="P1001" s="32"/>
      <c r="Q1001" s="32"/>
      <c r="R1001" s="100" t="str">
        <f t="shared" si="345"/>
        <v/>
      </c>
      <c r="S1001" s="100" t="str">
        <f t="shared" si="346"/>
        <v/>
      </c>
      <c r="T1001" s="100" t="str">
        <f t="shared" si="347"/>
        <v/>
      </c>
      <c r="U1001" s="100" t="str">
        <f t="shared" si="348"/>
        <v/>
      </c>
      <c r="V1001" s="100" t="str">
        <f t="shared" si="334"/>
        <v/>
      </c>
      <c r="W1001" s="100" t="str">
        <f t="shared" si="349"/>
        <v/>
      </c>
      <c r="X1001" s="100" t="str">
        <f t="shared" si="335"/>
        <v/>
      </c>
      <c r="Y1001" s="100" t="str">
        <f t="shared" si="336"/>
        <v/>
      </c>
      <c r="Z1001" s="100" t="str">
        <f>IF(LEN(P1001)&gt;0, DATA_ANALYSIS!E$20*P1001+DATA_ANALYSIS!R$20, "")</f>
        <v/>
      </c>
      <c r="AA1001" s="100" t="str">
        <f t="shared" si="337"/>
        <v/>
      </c>
      <c r="AB1001" s="100" t="str">
        <f t="shared" si="338"/>
        <v/>
      </c>
      <c r="AC1001" s="106" t="str">
        <f t="shared" si="339"/>
        <v/>
      </c>
    </row>
    <row r="1002" spans="2:29" x14ac:dyDescent="0.2">
      <c r="B1002" s="26"/>
      <c r="C1002" s="101">
        <f t="shared" si="340"/>
        <v>0</v>
      </c>
      <c r="D1002" s="105"/>
      <c r="E1002" s="35"/>
      <c r="F1002" s="32" t="str">
        <f t="shared" si="341"/>
        <v>N</v>
      </c>
      <c r="G1002" s="32" t="str">
        <f t="shared" si="342"/>
        <v>N</v>
      </c>
      <c r="H1002" s="32" t="str">
        <f t="shared" si="350"/>
        <v/>
      </c>
      <c r="I1002" s="32" t="str">
        <f t="shared" si="330"/>
        <v/>
      </c>
      <c r="J1002" s="32" t="str">
        <f t="shared" si="331"/>
        <v/>
      </c>
      <c r="K1002" s="32" t="str">
        <f t="shared" si="343"/>
        <v/>
      </c>
      <c r="L1002" s="32" t="str">
        <f t="shared" si="344"/>
        <v/>
      </c>
      <c r="M1002" s="32" t="str">
        <f t="shared" si="332"/>
        <v/>
      </c>
      <c r="N1002" s="32" t="str">
        <f t="shared" si="333"/>
        <v/>
      </c>
      <c r="O1002" s="35" t="s">
        <v>51</v>
      </c>
      <c r="P1002" s="32"/>
      <c r="Q1002" s="32"/>
      <c r="R1002" s="100" t="str">
        <f t="shared" si="345"/>
        <v/>
      </c>
      <c r="S1002" s="100" t="str">
        <f t="shared" si="346"/>
        <v/>
      </c>
      <c r="T1002" s="100" t="str">
        <f t="shared" si="347"/>
        <v/>
      </c>
      <c r="U1002" s="100" t="str">
        <f t="shared" si="348"/>
        <v/>
      </c>
      <c r="V1002" s="100" t="str">
        <f t="shared" si="334"/>
        <v/>
      </c>
      <c r="W1002" s="100" t="str">
        <f t="shared" si="349"/>
        <v/>
      </c>
      <c r="X1002" s="100" t="str">
        <f t="shared" si="335"/>
        <v/>
      </c>
      <c r="Y1002" s="100" t="str">
        <f t="shared" si="336"/>
        <v/>
      </c>
      <c r="Z1002" s="100" t="str">
        <f>IF(LEN(P1002)&gt;0, DATA_ANALYSIS!E$20*P1002+DATA_ANALYSIS!R$20, "")</f>
        <v/>
      </c>
      <c r="AA1002" s="100" t="str">
        <f t="shared" si="337"/>
        <v/>
      </c>
      <c r="AB1002" s="100" t="str">
        <f t="shared" si="338"/>
        <v/>
      </c>
      <c r="AC1002" s="106" t="str">
        <f t="shared" si="339"/>
        <v/>
      </c>
    </row>
    <row r="1003" spans="2:29" x14ac:dyDescent="0.2">
      <c r="B1003" s="26"/>
      <c r="C1003" s="101">
        <f t="shared" si="340"/>
        <v>0</v>
      </c>
      <c r="D1003" s="105"/>
      <c r="E1003" s="35"/>
      <c r="F1003" s="32" t="str">
        <f t="shared" si="341"/>
        <v>N</v>
      </c>
      <c r="G1003" s="32" t="str">
        <f t="shared" si="342"/>
        <v>N</v>
      </c>
      <c r="H1003" s="32" t="str">
        <f t="shared" si="350"/>
        <v/>
      </c>
      <c r="I1003" s="32" t="str">
        <f t="shared" si="330"/>
        <v/>
      </c>
      <c r="J1003" s="32" t="str">
        <f t="shared" si="331"/>
        <v/>
      </c>
      <c r="K1003" s="32" t="str">
        <f t="shared" si="343"/>
        <v/>
      </c>
      <c r="L1003" s="32" t="str">
        <f t="shared" si="344"/>
        <v/>
      </c>
      <c r="M1003" s="32" t="str">
        <f t="shared" si="332"/>
        <v/>
      </c>
      <c r="N1003" s="32" t="str">
        <f t="shared" si="333"/>
        <v/>
      </c>
      <c r="O1003" s="35" t="s">
        <v>51</v>
      </c>
      <c r="P1003" s="32"/>
      <c r="Q1003" s="32"/>
      <c r="R1003" s="100" t="str">
        <f t="shared" si="345"/>
        <v/>
      </c>
      <c r="S1003" s="100" t="str">
        <f t="shared" si="346"/>
        <v/>
      </c>
      <c r="T1003" s="100" t="str">
        <f t="shared" si="347"/>
        <v/>
      </c>
      <c r="U1003" s="100" t="str">
        <f t="shared" si="348"/>
        <v/>
      </c>
      <c r="V1003" s="100" t="str">
        <f t="shared" si="334"/>
        <v/>
      </c>
      <c r="W1003" s="100" t="str">
        <f t="shared" si="349"/>
        <v/>
      </c>
      <c r="X1003" s="100" t="str">
        <f t="shared" si="335"/>
        <v/>
      </c>
      <c r="Y1003" s="100" t="str">
        <f t="shared" si="336"/>
        <v/>
      </c>
      <c r="Z1003" s="100" t="str">
        <f>IF(LEN(P1003)&gt;0, DATA_ANALYSIS!E$20*P1003+DATA_ANALYSIS!R$20, "")</f>
        <v/>
      </c>
      <c r="AA1003" s="100" t="str">
        <f t="shared" si="337"/>
        <v/>
      </c>
      <c r="AB1003" s="100" t="str">
        <f t="shared" si="338"/>
        <v/>
      </c>
      <c r="AC1003" s="106" t="str">
        <f t="shared" si="339"/>
        <v/>
      </c>
    </row>
    <row r="1004" spans="2:29" x14ac:dyDescent="0.2">
      <c r="B1004" s="26"/>
      <c r="C1004" s="101">
        <f t="shared" si="340"/>
        <v>0</v>
      </c>
      <c r="D1004" s="105"/>
      <c r="E1004" s="35"/>
      <c r="F1004" s="32" t="str">
        <f t="shared" si="341"/>
        <v>N</v>
      </c>
      <c r="G1004" s="32" t="str">
        <f t="shared" si="342"/>
        <v>N</v>
      </c>
      <c r="H1004" s="32" t="str">
        <f t="shared" si="350"/>
        <v/>
      </c>
      <c r="I1004" s="32" t="str">
        <f t="shared" si="330"/>
        <v/>
      </c>
      <c r="J1004" s="32" t="str">
        <f t="shared" si="331"/>
        <v/>
      </c>
      <c r="K1004" s="32" t="str">
        <f t="shared" si="343"/>
        <v/>
      </c>
      <c r="L1004" s="32" t="str">
        <f t="shared" si="344"/>
        <v/>
      </c>
      <c r="M1004" s="32" t="str">
        <f t="shared" si="332"/>
        <v/>
      </c>
      <c r="N1004" s="32" t="str">
        <f t="shared" si="333"/>
        <v/>
      </c>
      <c r="O1004" s="35" t="s">
        <v>51</v>
      </c>
      <c r="P1004" s="32"/>
      <c r="Q1004" s="32"/>
      <c r="R1004" s="100" t="str">
        <f t="shared" si="345"/>
        <v/>
      </c>
      <c r="S1004" s="100" t="str">
        <f t="shared" si="346"/>
        <v/>
      </c>
      <c r="T1004" s="100" t="str">
        <f t="shared" si="347"/>
        <v/>
      </c>
      <c r="U1004" s="100" t="str">
        <f t="shared" si="348"/>
        <v/>
      </c>
      <c r="V1004" s="100" t="str">
        <f t="shared" si="334"/>
        <v/>
      </c>
      <c r="W1004" s="100" t="str">
        <f t="shared" si="349"/>
        <v/>
      </c>
      <c r="X1004" s="100" t="str">
        <f t="shared" si="335"/>
        <v/>
      </c>
      <c r="Y1004" s="100" t="str">
        <f t="shared" si="336"/>
        <v/>
      </c>
      <c r="Z1004" s="100" t="str">
        <f>IF(LEN(P1004)&gt;0, DATA_ANALYSIS!E$20*P1004+DATA_ANALYSIS!R$20, "")</f>
        <v/>
      </c>
      <c r="AA1004" s="100" t="str">
        <f t="shared" si="337"/>
        <v/>
      </c>
      <c r="AB1004" s="100" t="str">
        <f t="shared" si="338"/>
        <v/>
      </c>
      <c r="AC1004" s="106" t="str">
        <f t="shared" si="339"/>
        <v/>
      </c>
    </row>
    <row r="1005" spans="2:29" x14ac:dyDescent="0.2">
      <c r="B1005" s="26"/>
      <c r="C1005" s="101">
        <f t="shared" si="340"/>
        <v>0</v>
      </c>
      <c r="D1005" s="105"/>
      <c r="E1005" s="35"/>
      <c r="F1005" s="32" t="str">
        <f t="shared" si="341"/>
        <v>N</v>
      </c>
      <c r="G1005" s="32" t="str">
        <f t="shared" si="342"/>
        <v>N</v>
      </c>
      <c r="H1005" s="32" t="str">
        <f t="shared" si="350"/>
        <v/>
      </c>
      <c r="I1005" s="32" t="str">
        <f t="shared" si="330"/>
        <v/>
      </c>
      <c r="J1005" s="32" t="str">
        <f t="shared" si="331"/>
        <v/>
      </c>
      <c r="K1005" s="32" t="str">
        <f t="shared" si="343"/>
        <v/>
      </c>
      <c r="L1005" s="32" t="str">
        <f t="shared" si="344"/>
        <v/>
      </c>
      <c r="M1005" s="32" t="str">
        <f t="shared" si="332"/>
        <v/>
      </c>
      <c r="N1005" s="32" t="str">
        <f t="shared" si="333"/>
        <v/>
      </c>
      <c r="O1005" s="35" t="s">
        <v>51</v>
      </c>
      <c r="P1005" s="32"/>
      <c r="Q1005" s="32"/>
      <c r="R1005" s="100" t="str">
        <f t="shared" si="345"/>
        <v/>
      </c>
      <c r="S1005" s="100" t="str">
        <f t="shared" si="346"/>
        <v/>
      </c>
      <c r="T1005" s="100" t="str">
        <f t="shared" si="347"/>
        <v/>
      </c>
      <c r="U1005" s="100" t="str">
        <f t="shared" si="348"/>
        <v/>
      </c>
      <c r="V1005" s="100" t="str">
        <f t="shared" si="334"/>
        <v/>
      </c>
      <c r="W1005" s="100" t="str">
        <f t="shared" si="349"/>
        <v/>
      </c>
      <c r="X1005" s="100" t="str">
        <f t="shared" si="335"/>
        <v/>
      </c>
      <c r="Y1005" s="100" t="str">
        <f t="shared" si="336"/>
        <v/>
      </c>
      <c r="Z1005" s="100" t="str">
        <f>IF(LEN(P1005)&gt;0, DATA_ANALYSIS!E$20*P1005+DATA_ANALYSIS!R$20, "")</f>
        <v/>
      </c>
      <c r="AA1005" s="100" t="str">
        <f t="shared" si="337"/>
        <v/>
      </c>
      <c r="AB1005" s="100" t="str">
        <f t="shared" si="338"/>
        <v/>
      </c>
      <c r="AC1005" s="106" t="str">
        <f t="shared" si="339"/>
        <v/>
      </c>
    </row>
    <row r="1006" spans="2:29" x14ac:dyDescent="0.2">
      <c r="B1006" s="26"/>
      <c r="C1006" s="101">
        <f t="shared" si="340"/>
        <v>0</v>
      </c>
      <c r="D1006" s="105"/>
      <c r="E1006" s="35"/>
      <c r="F1006" s="32" t="str">
        <f t="shared" si="341"/>
        <v>N</v>
      </c>
      <c r="G1006" s="32" t="str">
        <f t="shared" si="342"/>
        <v>N</v>
      </c>
      <c r="H1006" s="32" t="str">
        <f t="shared" si="350"/>
        <v/>
      </c>
      <c r="I1006" s="32" t="str">
        <f t="shared" si="330"/>
        <v/>
      </c>
      <c r="J1006" s="32" t="str">
        <f t="shared" si="331"/>
        <v/>
      </c>
      <c r="K1006" s="32" t="str">
        <f t="shared" si="343"/>
        <v/>
      </c>
      <c r="L1006" s="32" t="str">
        <f t="shared" si="344"/>
        <v/>
      </c>
      <c r="M1006" s="32" t="str">
        <f t="shared" si="332"/>
        <v/>
      </c>
      <c r="N1006" s="32" t="str">
        <f t="shared" si="333"/>
        <v/>
      </c>
      <c r="O1006" s="35" t="s">
        <v>51</v>
      </c>
      <c r="P1006" s="32"/>
      <c r="Q1006" s="32"/>
      <c r="R1006" s="100" t="str">
        <f t="shared" si="345"/>
        <v/>
      </c>
      <c r="S1006" s="100" t="str">
        <f t="shared" si="346"/>
        <v/>
      </c>
      <c r="T1006" s="100" t="str">
        <f t="shared" si="347"/>
        <v/>
      </c>
      <c r="U1006" s="100" t="str">
        <f t="shared" si="348"/>
        <v/>
      </c>
      <c r="V1006" s="100" t="str">
        <f t="shared" si="334"/>
        <v/>
      </c>
      <c r="W1006" s="100" t="str">
        <f t="shared" si="349"/>
        <v/>
      </c>
      <c r="X1006" s="100" t="str">
        <f t="shared" si="335"/>
        <v/>
      </c>
      <c r="Y1006" s="100" t="str">
        <f t="shared" si="336"/>
        <v/>
      </c>
      <c r="Z1006" s="100" t="str">
        <f>IF(LEN(P1006)&gt;0, DATA_ANALYSIS!E$20*P1006+DATA_ANALYSIS!R$20, "")</f>
        <v/>
      </c>
      <c r="AA1006" s="100" t="str">
        <f t="shared" si="337"/>
        <v/>
      </c>
      <c r="AB1006" s="100" t="str">
        <f t="shared" si="338"/>
        <v/>
      </c>
      <c r="AC1006" s="106" t="str">
        <f t="shared" si="339"/>
        <v/>
      </c>
    </row>
    <row r="1007" spans="2:29" x14ac:dyDescent="0.2">
      <c r="B1007" s="26"/>
      <c r="C1007" s="101">
        <f t="shared" si="340"/>
        <v>0</v>
      </c>
      <c r="D1007" s="105"/>
      <c r="E1007" s="35"/>
      <c r="F1007" s="32" t="str">
        <f t="shared" si="341"/>
        <v>N</v>
      </c>
      <c r="G1007" s="32" t="str">
        <f t="shared" si="342"/>
        <v>N</v>
      </c>
      <c r="H1007" s="32" t="str">
        <f t="shared" si="350"/>
        <v/>
      </c>
      <c r="I1007" s="32" t="str">
        <f t="shared" si="330"/>
        <v/>
      </c>
      <c r="J1007" s="32" t="str">
        <f t="shared" si="331"/>
        <v/>
      </c>
      <c r="K1007" s="32" t="str">
        <f t="shared" si="343"/>
        <v/>
      </c>
      <c r="L1007" s="32" t="str">
        <f t="shared" si="344"/>
        <v/>
      </c>
      <c r="M1007" s="32" t="str">
        <f t="shared" si="332"/>
        <v/>
      </c>
      <c r="N1007" s="32" t="str">
        <f t="shared" si="333"/>
        <v/>
      </c>
      <c r="O1007" s="35" t="s">
        <v>51</v>
      </c>
      <c r="P1007" s="32"/>
      <c r="Q1007" s="32"/>
      <c r="R1007" s="100" t="str">
        <f t="shared" si="345"/>
        <v/>
      </c>
      <c r="S1007" s="100" t="str">
        <f t="shared" si="346"/>
        <v/>
      </c>
      <c r="T1007" s="100" t="str">
        <f t="shared" si="347"/>
        <v/>
      </c>
      <c r="U1007" s="100" t="str">
        <f t="shared" si="348"/>
        <v/>
      </c>
      <c r="V1007" s="100" t="str">
        <f t="shared" si="334"/>
        <v/>
      </c>
      <c r="W1007" s="100" t="str">
        <f t="shared" si="349"/>
        <v/>
      </c>
      <c r="X1007" s="100" t="str">
        <f t="shared" si="335"/>
        <v/>
      </c>
      <c r="Y1007" s="100" t="str">
        <f t="shared" si="336"/>
        <v/>
      </c>
      <c r="Z1007" s="100" t="str">
        <f>IF(LEN(P1007)&gt;0, DATA_ANALYSIS!E$20*P1007+DATA_ANALYSIS!R$20, "")</f>
        <v/>
      </c>
      <c r="AA1007" s="100" t="str">
        <f t="shared" si="337"/>
        <v/>
      </c>
      <c r="AB1007" s="100" t="str">
        <f t="shared" si="338"/>
        <v/>
      </c>
      <c r="AC1007" s="106" t="str">
        <f t="shared" si="339"/>
        <v/>
      </c>
    </row>
    <row r="1008" spans="2:29" x14ac:dyDescent="0.2">
      <c r="B1008" s="26"/>
      <c r="C1008" s="101">
        <f t="shared" si="340"/>
        <v>0</v>
      </c>
      <c r="D1008" s="105"/>
      <c r="E1008" s="35"/>
      <c r="F1008" s="32" t="str">
        <f t="shared" si="341"/>
        <v>N</v>
      </c>
      <c r="G1008" s="32" t="str">
        <f t="shared" si="342"/>
        <v>N</v>
      </c>
      <c r="H1008" s="32" t="str">
        <f t="shared" si="350"/>
        <v/>
      </c>
      <c r="I1008" s="32" t="str">
        <f t="shared" si="330"/>
        <v/>
      </c>
      <c r="J1008" s="32" t="str">
        <f t="shared" si="331"/>
        <v/>
      </c>
      <c r="K1008" s="32" t="str">
        <f t="shared" si="343"/>
        <v/>
      </c>
      <c r="L1008" s="32" t="str">
        <f t="shared" si="344"/>
        <v/>
      </c>
      <c r="M1008" s="32" t="str">
        <f t="shared" si="332"/>
        <v/>
      </c>
      <c r="N1008" s="32" t="str">
        <f t="shared" si="333"/>
        <v/>
      </c>
      <c r="O1008" s="35" t="s">
        <v>51</v>
      </c>
      <c r="P1008" s="32"/>
      <c r="Q1008" s="32"/>
      <c r="R1008" s="100" t="str">
        <f t="shared" si="345"/>
        <v/>
      </c>
      <c r="S1008" s="100" t="str">
        <f t="shared" si="346"/>
        <v/>
      </c>
      <c r="T1008" s="100" t="str">
        <f t="shared" si="347"/>
        <v/>
      </c>
      <c r="U1008" s="100" t="str">
        <f t="shared" si="348"/>
        <v/>
      </c>
      <c r="V1008" s="100" t="str">
        <f t="shared" si="334"/>
        <v/>
      </c>
      <c r="W1008" s="100" t="str">
        <f t="shared" si="349"/>
        <v/>
      </c>
      <c r="X1008" s="100" t="str">
        <f t="shared" si="335"/>
        <v/>
      </c>
      <c r="Y1008" s="100" t="str">
        <f t="shared" si="336"/>
        <v/>
      </c>
      <c r="Z1008" s="100" t="str">
        <f>IF(LEN(P1008)&gt;0, DATA_ANALYSIS!E$20*P1008+DATA_ANALYSIS!R$20, "")</f>
        <v/>
      </c>
      <c r="AA1008" s="100" t="str">
        <f t="shared" si="337"/>
        <v/>
      </c>
      <c r="AB1008" s="100" t="str">
        <f t="shared" si="338"/>
        <v/>
      </c>
      <c r="AC1008" s="106" t="str">
        <f t="shared" si="339"/>
        <v/>
      </c>
    </row>
    <row r="1009" spans="2:29" x14ac:dyDescent="0.2">
      <c r="B1009" s="26"/>
      <c r="C1009" s="101">
        <f t="shared" si="340"/>
        <v>0</v>
      </c>
      <c r="D1009" s="105"/>
      <c r="E1009" s="35"/>
      <c r="F1009" s="32" t="str">
        <f t="shared" si="341"/>
        <v>N</v>
      </c>
      <c r="G1009" s="32" t="str">
        <f t="shared" si="342"/>
        <v>N</v>
      </c>
      <c r="H1009" s="32" t="str">
        <f t="shared" si="350"/>
        <v/>
      </c>
      <c r="I1009" s="32" t="str">
        <f t="shared" si="330"/>
        <v/>
      </c>
      <c r="J1009" s="32" t="str">
        <f t="shared" si="331"/>
        <v/>
      </c>
      <c r="K1009" s="32" t="str">
        <f t="shared" si="343"/>
        <v/>
      </c>
      <c r="L1009" s="32" t="str">
        <f t="shared" si="344"/>
        <v/>
      </c>
      <c r="M1009" s="32" t="str">
        <f t="shared" si="332"/>
        <v/>
      </c>
      <c r="N1009" s="32" t="str">
        <f t="shared" si="333"/>
        <v/>
      </c>
      <c r="O1009" s="35" t="s">
        <v>51</v>
      </c>
      <c r="P1009" s="32"/>
      <c r="Q1009" s="32"/>
      <c r="R1009" s="100" t="str">
        <f t="shared" si="345"/>
        <v/>
      </c>
      <c r="S1009" s="100" t="str">
        <f t="shared" si="346"/>
        <v/>
      </c>
      <c r="T1009" s="100" t="str">
        <f t="shared" si="347"/>
        <v/>
      </c>
      <c r="U1009" s="100" t="str">
        <f t="shared" si="348"/>
        <v/>
      </c>
      <c r="V1009" s="100" t="str">
        <f t="shared" si="334"/>
        <v/>
      </c>
      <c r="W1009" s="100" t="str">
        <f t="shared" si="349"/>
        <v/>
      </c>
      <c r="X1009" s="100" t="str">
        <f t="shared" si="335"/>
        <v/>
      </c>
      <c r="Y1009" s="100" t="str">
        <f t="shared" si="336"/>
        <v/>
      </c>
      <c r="Z1009" s="100" t="str">
        <f>IF(LEN(P1009)&gt;0, DATA_ANALYSIS!E$20*P1009+DATA_ANALYSIS!R$20, "")</f>
        <v/>
      </c>
      <c r="AA1009" s="100" t="str">
        <f t="shared" si="337"/>
        <v/>
      </c>
      <c r="AB1009" s="100" t="str">
        <f t="shared" si="338"/>
        <v/>
      </c>
      <c r="AC1009" s="106" t="str">
        <f t="shared" si="339"/>
        <v/>
      </c>
    </row>
    <row r="1010" spans="2:29" x14ac:dyDescent="0.2">
      <c r="B1010" s="26"/>
      <c r="C1010" s="101">
        <f t="shared" si="340"/>
        <v>0</v>
      </c>
      <c r="D1010" s="105"/>
      <c r="E1010" s="35"/>
      <c r="F1010" s="32" t="str">
        <f t="shared" si="341"/>
        <v>N</v>
      </c>
      <c r="G1010" s="32" t="str">
        <f t="shared" si="342"/>
        <v>N</v>
      </c>
      <c r="H1010" s="32" t="str">
        <f t="shared" si="350"/>
        <v/>
      </c>
      <c r="I1010" s="32" t="str">
        <f t="shared" si="330"/>
        <v/>
      </c>
      <c r="J1010" s="32" t="str">
        <f t="shared" si="331"/>
        <v/>
      </c>
      <c r="K1010" s="32" t="str">
        <f t="shared" si="343"/>
        <v/>
      </c>
      <c r="L1010" s="32" t="str">
        <f t="shared" si="344"/>
        <v/>
      </c>
      <c r="M1010" s="32" t="str">
        <f t="shared" si="332"/>
        <v/>
      </c>
      <c r="N1010" s="32" t="str">
        <f t="shared" si="333"/>
        <v/>
      </c>
      <c r="O1010" s="35" t="s">
        <v>51</v>
      </c>
      <c r="P1010" s="32"/>
      <c r="Q1010" s="32"/>
      <c r="R1010" s="100" t="str">
        <f t="shared" si="345"/>
        <v/>
      </c>
      <c r="S1010" s="100" t="str">
        <f t="shared" si="346"/>
        <v/>
      </c>
      <c r="T1010" s="100" t="str">
        <f t="shared" si="347"/>
        <v/>
      </c>
      <c r="U1010" s="100" t="str">
        <f t="shared" si="348"/>
        <v/>
      </c>
      <c r="V1010" s="100" t="str">
        <f t="shared" si="334"/>
        <v/>
      </c>
      <c r="W1010" s="100" t="str">
        <f t="shared" si="349"/>
        <v/>
      </c>
      <c r="X1010" s="100" t="str">
        <f t="shared" si="335"/>
        <v/>
      </c>
      <c r="Y1010" s="100" t="str">
        <f t="shared" si="336"/>
        <v/>
      </c>
      <c r="Z1010" s="100" t="str">
        <f>IF(LEN(P1010)&gt;0, DATA_ANALYSIS!E$20*P1010+DATA_ANALYSIS!R$20, "")</f>
        <v/>
      </c>
      <c r="AA1010" s="100" t="str">
        <f t="shared" si="337"/>
        <v/>
      </c>
      <c r="AB1010" s="100" t="str">
        <f t="shared" si="338"/>
        <v/>
      </c>
      <c r="AC1010" s="106" t="str">
        <f t="shared" si="339"/>
        <v/>
      </c>
    </row>
    <row r="1011" spans="2:29" x14ac:dyDescent="0.2">
      <c r="B1011" s="26"/>
      <c r="C1011" s="101">
        <f t="shared" si="340"/>
        <v>0</v>
      </c>
      <c r="D1011" s="105"/>
      <c r="E1011" s="35"/>
      <c r="F1011" s="32" t="str">
        <f t="shared" si="341"/>
        <v>N</v>
      </c>
      <c r="G1011" s="32" t="str">
        <f t="shared" si="342"/>
        <v>N</v>
      </c>
      <c r="H1011" s="32" t="str">
        <f t="shared" si="350"/>
        <v/>
      </c>
      <c r="I1011" s="32" t="str">
        <f t="shared" si="330"/>
        <v/>
      </c>
      <c r="J1011" s="32" t="str">
        <f t="shared" si="331"/>
        <v/>
      </c>
      <c r="K1011" s="32" t="str">
        <f t="shared" si="343"/>
        <v/>
      </c>
      <c r="L1011" s="32" t="str">
        <f t="shared" si="344"/>
        <v/>
      </c>
      <c r="M1011" s="32" t="str">
        <f t="shared" si="332"/>
        <v/>
      </c>
      <c r="N1011" s="32" t="str">
        <f t="shared" si="333"/>
        <v/>
      </c>
      <c r="O1011" s="35" t="s">
        <v>51</v>
      </c>
      <c r="P1011" s="32"/>
      <c r="Q1011" s="32"/>
      <c r="R1011" s="100" t="str">
        <f t="shared" si="345"/>
        <v/>
      </c>
      <c r="S1011" s="100" t="str">
        <f t="shared" si="346"/>
        <v/>
      </c>
      <c r="T1011" s="100" t="str">
        <f t="shared" si="347"/>
        <v/>
      </c>
      <c r="U1011" s="100" t="str">
        <f t="shared" si="348"/>
        <v/>
      </c>
      <c r="V1011" s="100" t="str">
        <f t="shared" si="334"/>
        <v/>
      </c>
      <c r="W1011" s="100" t="str">
        <f t="shared" si="349"/>
        <v/>
      </c>
      <c r="X1011" s="100" t="str">
        <f t="shared" si="335"/>
        <v/>
      </c>
      <c r="Y1011" s="100" t="str">
        <f t="shared" si="336"/>
        <v/>
      </c>
      <c r="Z1011" s="100" t="str">
        <f>IF(LEN(P1011)&gt;0, DATA_ANALYSIS!E$20*P1011+DATA_ANALYSIS!R$20, "")</f>
        <v/>
      </c>
      <c r="AA1011" s="100" t="str">
        <f t="shared" si="337"/>
        <v/>
      </c>
      <c r="AB1011" s="100" t="str">
        <f t="shared" si="338"/>
        <v/>
      </c>
      <c r="AC1011" s="106" t="str">
        <f t="shared" si="339"/>
        <v/>
      </c>
    </row>
    <row r="1012" spans="2:29" x14ac:dyDescent="0.2">
      <c r="B1012" s="26"/>
      <c r="C1012" s="101">
        <f t="shared" si="340"/>
        <v>0</v>
      </c>
      <c r="D1012" s="105"/>
      <c r="E1012" s="35"/>
      <c r="F1012" s="32" t="str">
        <f t="shared" si="341"/>
        <v>N</v>
      </c>
      <c r="G1012" s="32" t="str">
        <f t="shared" si="342"/>
        <v>N</v>
      </c>
      <c r="H1012" s="32" t="str">
        <f t="shared" si="350"/>
        <v/>
      </c>
      <c r="I1012" s="32" t="str">
        <f t="shared" si="330"/>
        <v/>
      </c>
      <c r="J1012" s="32" t="str">
        <f t="shared" si="331"/>
        <v/>
      </c>
      <c r="K1012" s="32" t="str">
        <f t="shared" si="343"/>
        <v/>
      </c>
      <c r="L1012" s="32" t="str">
        <f t="shared" si="344"/>
        <v/>
      </c>
      <c r="M1012" s="32" t="str">
        <f t="shared" si="332"/>
        <v/>
      </c>
      <c r="N1012" s="32" t="str">
        <f t="shared" si="333"/>
        <v/>
      </c>
      <c r="O1012" s="35" t="s">
        <v>51</v>
      </c>
      <c r="P1012" s="32"/>
      <c r="Q1012" s="32"/>
      <c r="R1012" s="100" t="str">
        <f t="shared" si="345"/>
        <v/>
      </c>
      <c r="S1012" s="100" t="str">
        <f t="shared" si="346"/>
        <v/>
      </c>
      <c r="T1012" s="100" t="str">
        <f t="shared" si="347"/>
        <v/>
      </c>
      <c r="U1012" s="100" t="str">
        <f t="shared" si="348"/>
        <v/>
      </c>
      <c r="V1012" s="100" t="str">
        <f t="shared" si="334"/>
        <v/>
      </c>
      <c r="W1012" s="100" t="str">
        <f t="shared" si="349"/>
        <v/>
      </c>
      <c r="X1012" s="100" t="str">
        <f t="shared" si="335"/>
        <v/>
      </c>
      <c r="Y1012" s="100" t="str">
        <f t="shared" si="336"/>
        <v/>
      </c>
      <c r="Z1012" s="100" t="str">
        <f>IF(LEN(P1012)&gt;0, DATA_ANALYSIS!E$20*P1012+DATA_ANALYSIS!R$20, "")</f>
        <v/>
      </c>
      <c r="AA1012" s="100" t="str">
        <f t="shared" si="337"/>
        <v/>
      </c>
      <c r="AB1012" s="100" t="str">
        <f t="shared" si="338"/>
        <v/>
      </c>
      <c r="AC1012" s="106" t="str">
        <f t="shared" si="339"/>
        <v/>
      </c>
    </row>
    <row r="1013" spans="2:29" x14ac:dyDescent="0.2">
      <c r="B1013" s="26"/>
      <c r="C1013" s="101">
        <f t="shared" si="340"/>
        <v>0</v>
      </c>
      <c r="D1013" s="105"/>
      <c r="E1013" s="35"/>
      <c r="F1013" s="32" t="str">
        <f t="shared" si="341"/>
        <v>N</v>
      </c>
      <c r="G1013" s="32" t="str">
        <f t="shared" si="342"/>
        <v>N</v>
      </c>
      <c r="H1013" s="32" t="str">
        <f t="shared" si="350"/>
        <v/>
      </c>
      <c r="I1013" s="32" t="str">
        <f t="shared" si="330"/>
        <v/>
      </c>
      <c r="J1013" s="32" t="str">
        <f t="shared" si="331"/>
        <v/>
      </c>
      <c r="K1013" s="32" t="str">
        <f t="shared" si="343"/>
        <v/>
      </c>
      <c r="L1013" s="32" t="str">
        <f t="shared" si="344"/>
        <v/>
      </c>
      <c r="M1013" s="32" t="str">
        <f t="shared" si="332"/>
        <v/>
      </c>
      <c r="N1013" s="32" t="str">
        <f t="shared" si="333"/>
        <v/>
      </c>
      <c r="O1013" s="35" t="s">
        <v>51</v>
      </c>
      <c r="P1013" s="32"/>
      <c r="Q1013" s="32"/>
      <c r="R1013" s="100" t="str">
        <f t="shared" si="345"/>
        <v/>
      </c>
      <c r="S1013" s="100" t="str">
        <f t="shared" si="346"/>
        <v/>
      </c>
      <c r="T1013" s="100" t="str">
        <f t="shared" si="347"/>
        <v/>
      </c>
      <c r="U1013" s="100" t="str">
        <f t="shared" si="348"/>
        <v/>
      </c>
      <c r="V1013" s="100" t="str">
        <f t="shared" si="334"/>
        <v/>
      </c>
      <c r="W1013" s="100" t="str">
        <f t="shared" si="349"/>
        <v/>
      </c>
      <c r="X1013" s="100" t="str">
        <f t="shared" si="335"/>
        <v/>
      </c>
      <c r="Y1013" s="100" t="str">
        <f t="shared" si="336"/>
        <v/>
      </c>
      <c r="Z1013" s="100" t="str">
        <f>IF(LEN(P1013)&gt;0, DATA_ANALYSIS!E$20*P1013+DATA_ANALYSIS!R$20, "")</f>
        <v/>
      </c>
      <c r="AA1013" s="100" t="str">
        <f t="shared" si="337"/>
        <v/>
      </c>
      <c r="AB1013" s="100" t="str">
        <f t="shared" si="338"/>
        <v/>
      </c>
      <c r="AC1013" s="106" t="str">
        <f t="shared" si="339"/>
        <v/>
      </c>
    </row>
    <row r="1014" spans="2:29" x14ac:dyDescent="0.2">
      <c r="B1014" s="26"/>
      <c r="C1014" s="101">
        <f t="shared" si="340"/>
        <v>0</v>
      </c>
      <c r="D1014" s="105"/>
      <c r="E1014" s="35"/>
      <c r="F1014" s="32" t="str">
        <f t="shared" si="341"/>
        <v>N</v>
      </c>
      <c r="G1014" s="32" t="str">
        <f t="shared" si="342"/>
        <v>N</v>
      </c>
      <c r="H1014" s="32" t="str">
        <f t="shared" si="350"/>
        <v/>
      </c>
      <c r="I1014" s="32" t="str">
        <f t="shared" si="330"/>
        <v/>
      </c>
      <c r="J1014" s="32" t="str">
        <f t="shared" si="331"/>
        <v/>
      </c>
      <c r="K1014" s="32" t="str">
        <f t="shared" si="343"/>
        <v/>
      </c>
      <c r="L1014" s="32" t="str">
        <f t="shared" si="344"/>
        <v/>
      </c>
      <c r="M1014" s="32" t="str">
        <f t="shared" si="332"/>
        <v/>
      </c>
      <c r="N1014" s="32" t="str">
        <f t="shared" si="333"/>
        <v/>
      </c>
      <c r="O1014" s="35" t="s">
        <v>51</v>
      </c>
      <c r="P1014" s="32"/>
      <c r="Q1014" s="32"/>
      <c r="R1014" s="100" t="str">
        <f t="shared" si="345"/>
        <v/>
      </c>
      <c r="S1014" s="100" t="str">
        <f t="shared" si="346"/>
        <v/>
      </c>
      <c r="T1014" s="100" t="str">
        <f t="shared" si="347"/>
        <v/>
      </c>
      <c r="U1014" s="100" t="str">
        <f t="shared" si="348"/>
        <v/>
      </c>
      <c r="V1014" s="100" t="str">
        <f t="shared" si="334"/>
        <v/>
      </c>
      <c r="W1014" s="100" t="str">
        <f t="shared" si="349"/>
        <v/>
      </c>
      <c r="X1014" s="100" t="str">
        <f t="shared" si="335"/>
        <v/>
      </c>
      <c r="Y1014" s="100" t="str">
        <f t="shared" si="336"/>
        <v/>
      </c>
      <c r="Z1014" s="100" t="str">
        <f>IF(LEN(P1014)&gt;0, DATA_ANALYSIS!E$20*P1014+DATA_ANALYSIS!R$20, "")</f>
        <v/>
      </c>
      <c r="AA1014" s="100" t="str">
        <f t="shared" si="337"/>
        <v/>
      </c>
      <c r="AB1014" s="100" t="str">
        <f t="shared" si="338"/>
        <v/>
      </c>
      <c r="AC1014" s="106" t="str">
        <f t="shared" si="339"/>
        <v/>
      </c>
    </row>
    <row r="1015" spans="2:29" x14ac:dyDescent="0.2">
      <c r="B1015" s="26"/>
      <c r="C1015" s="101">
        <f t="shared" si="340"/>
        <v>0</v>
      </c>
      <c r="D1015" s="105"/>
      <c r="E1015" s="35"/>
      <c r="F1015" s="32" t="str">
        <f t="shared" si="341"/>
        <v>N</v>
      </c>
      <c r="G1015" s="32" t="str">
        <f t="shared" si="342"/>
        <v>N</v>
      </c>
      <c r="H1015" s="32" t="str">
        <f t="shared" si="350"/>
        <v/>
      </c>
      <c r="I1015" s="32" t="str">
        <f t="shared" si="330"/>
        <v/>
      </c>
      <c r="J1015" s="32" t="str">
        <f t="shared" si="331"/>
        <v/>
      </c>
      <c r="K1015" s="32" t="str">
        <f t="shared" si="343"/>
        <v/>
      </c>
      <c r="L1015" s="32" t="str">
        <f t="shared" si="344"/>
        <v/>
      </c>
      <c r="M1015" s="32" t="str">
        <f t="shared" si="332"/>
        <v/>
      </c>
      <c r="N1015" s="32" t="str">
        <f t="shared" si="333"/>
        <v/>
      </c>
      <c r="O1015" s="35" t="s">
        <v>51</v>
      </c>
      <c r="P1015" s="32"/>
      <c r="Q1015" s="32"/>
      <c r="R1015" s="100" t="str">
        <f t="shared" si="345"/>
        <v/>
      </c>
      <c r="S1015" s="100" t="str">
        <f t="shared" si="346"/>
        <v/>
      </c>
      <c r="T1015" s="100" t="str">
        <f t="shared" si="347"/>
        <v/>
      </c>
      <c r="U1015" s="100" t="str">
        <f t="shared" si="348"/>
        <v/>
      </c>
      <c r="V1015" s="100" t="str">
        <f t="shared" si="334"/>
        <v/>
      </c>
      <c r="W1015" s="100" t="str">
        <f t="shared" si="349"/>
        <v/>
      </c>
      <c r="X1015" s="100" t="str">
        <f t="shared" si="335"/>
        <v/>
      </c>
      <c r="Y1015" s="100" t="str">
        <f t="shared" si="336"/>
        <v/>
      </c>
      <c r="Z1015" s="100" t="str">
        <f>IF(LEN(P1015)&gt;0, DATA_ANALYSIS!E$20*P1015+DATA_ANALYSIS!R$20, "")</f>
        <v/>
      </c>
      <c r="AA1015" s="100" t="str">
        <f t="shared" si="337"/>
        <v/>
      </c>
      <c r="AB1015" s="100" t="str">
        <f t="shared" si="338"/>
        <v/>
      </c>
      <c r="AC1015" s="106" t="str">
        <f t="shared" si="339"/>
        <v/>
      </c>
    </row>
    <row r="1016" spans="2:29" x14ac:dyDescent="0.2">
      <c r="B1016" s="26"/>
      <c r="C1016" s="101">
        <f t="shared" si="340"/>
        <v>0</v>
      </c>
      <c r="D1016" s="105"/>
      <c r="E1016" s="35"/>
      <c r="F1016" s="32" t="str">
        <f t="shared" si="341"/>
        <v>N</v>
      </c>
      <c r="G1016" s="32" t="str">
        <f t="shared" si="342"/>
        <v>N</v>
      </c>
      <c r="H1016" s="32" t="str">
        <f t="shared" si="350"/>
        <v/>
      </c>
      <c r="I1016" s="32" t="str">
        <f t="shared" si="330"/>
        <v/>
      </c>
      <c r="J1016" s="32" t="str">
        <f t="shared" si="331"/>
        <v/>
      </c>
      <c r="K1016" s="32" t="str">
        <f t="shared" si="343"/>
        <v/>
      </c>
      <c r="L1016" s="32" t="str">
        <f t="shared" si="344"/>
        <v/>
      </c>
      <c r="M1016" s="32" t="str">
        <f t="shared" si="332"/>
        <v/>
      </c>
      <c r="N1016" s="32" t="str">
        <f t="shared" si="333"/>
        <v/>
      </c>
      <c r="O1016" s="35" t="s">
        <v>51</v>
      </c>
      <c r="P1016" s="32"/>
      <c r="Q1016" s="32"/>
      <c r="R1016" s="100" t="str">
        <f t="shared" si="345"/>
        <v/>
      </c>
      <c r="S1016" s="100" t="str">
        <f t="shared" si="346"/>
        <v/>
      </c>
      <c r="T1016" s="100" t="str">
        <f t="shared" si="347"/>
        <v/>
      </c>
      <c r="U1016" s="100" t="str">
        <f t="shared" si="348"/>
        <v/>
      </c>
      <c r="V1016" s="100" t="str">
        <f t="shared" si="334"/>
        <v/>
      </c>
      <c r="W1016" s="100" t="str">
        <f t="shared" si="349"/>
        <v/>
      </c>
      <c r="X1016" s="100" t="str">
        <f t="shared" si="335"/>
        <v/>
      </c>
      <c r="Y1016" s="100" t="str">
        <f t="shared" si="336"/>
        <v/>
      </c>
      <c r="Z1016" s="100" t="str">
        <f>IF(LEN(P1016)&gt;0, DATA_ANALYSIS!E$20*P1016+DATA_ANALYSIS!R$20, "")</f>
        <v/>
      </c>
      <c r="AA1016" s="100" t="str">
        <f t="shared" si="337"/>
        <v/>
      </c>
      <c r="AB1016" s="100" t="str">
        <f t="shared" si="338"/>
        <v/>
      </c>
      <c r="AC1016" s="106" t="str">
        <f t="shared" si="339"/>
        <v/>
      </c>
    </row>
    <row r="1017" spans="2:29" x14ac:dyDescent="0.2">
      <c r="B1017" s="26"/>
      <c r="C1017" s="101">
        <f t="shared" si="340"/>
        <v>0</v>
      </c>
      <c r="D1017" s="105"/>
      <c r="E1017" s="35"/>
      <c r="F1017" s="32" t="str">
        <f t="shared" si="341"/>
        <v>N</v>
      </c>
      <c r="G1017" s="32" t="str">
        <f t="shared" si="342"/>
        <v>N</v>
      </c>
      <c r="H1017" s="32" t="str">
        <f t="shared" si="350"/>
        <v/>
      </c>
      <c r="I1017" s="32" t="str">
        <f t="shared" si="330"/>
        <v/>
      </c>
      <c r="J1017" s="32" t="str">
        <f t="shared" si="331"/>
        <v/>
      </c>
      <c r="K1017" s="32" t="str">
        <f t="shared" si="343"/>
        <v/>
      </c>
      <c r="L1017" s="32" t="str">
        <f t="shared" si="344"/>
        <v/>
      </c>
      <c r="M1017" s="32" t="str">
        <f t="shared" si="332"/>
        <v/>
      </c>
      <c r="N1017" s="32" t="str">
        <f t="shared" si="333"/>
        <v/>
      </c>
      <c r="O1017" s="35" t="s">
        <v>51</v>
      </c>
      <c r="P1017" s="32"/>
      <c r="Q1017" s="32"/>
      <c r="R1017" s="100" t="str">
        <f t="shared" si="345"/>
        <v/>
      </c>
      <c r="S1017" s="100" t="str">
        <f t="shared" si="346"/>
        <v/>
      </c>
      <c r="T1017" s="100" t="str">
        <f t="shared" si="347"/>
        <v/>
      </c>
      <c r="U1017" s="100" t="str">
        <f t="shared" si="348"/>
        <v/>
      </c>
      <c r="V1017" s="100" t="str">
        <f t="shared" si="334"/>
        <v/>
      </c>
      <c r="W1017" s="100" t="str">
        <f t="shared" si="349"/>
        <v/>
      </c>
      <c r="X1017" s="100" t="str">
        <f t="shared" si="335"/>
        <v/>
      </c>
      <c r="Y1017" s="100" t="str">
        <f t="shared" si="336"/>
        <v/>
      </c>
      <c r="Z1017" s="100" t="str">
        <f>IF(LEN(P1017)&gt;0, DATA_ANALYSIS!E$20*P1017+DATA_ANALYSIS!R$20, "")</f>
        <v/>
      </c>
      <c r="AA1017" s="100" t="str">
        <f t="shared" si="337"/>
        <v/>
      </c>
      <c r="AB1017" s="100" t="str">
        <f t="shared" si="338"/>
        <v/>
      </c>
      <c r="AC1017" s="106" t="str">
        <f t="shared" si="339"/>
        <v/>
      </c>
    </row>
    <row r="1018" spans="2:29" x14ac:dyDescent="0.2">
      <c r="B1018" s="26"/>
      <c r="C1018" s="101">
        <f t="shared" si="340"/>
        <v>0</v>
      </c>
      <c r="D1018" s="105"/>
      <c r="E1018" s="35"/>
      <c r="F1018" s="32" t="str">
        <f t="shared" si="341"/>
        <v>N</v>
      </c>
      <c r="G1018" s="32" t="str">
        <f t="shared" si="342"/>
        <v>N</v>
      </c>
      <c r="H1018" s="32" t="str">
        <f t="shared" si="350"/>
        <v/>
      </c>
      <c r="I1018" s="32" t="str">
        <f t="shared" si="330"/>
        <v/>
      </c>
      <c r="J1018" s="32" t="str">
        <f t="shared" si="331"/>
        <v/>
      </c>
      <c r="K1018" s="32" t="str">
        <f t="shared" si="343"/>
        <v/>
      </c>
      <c r="L1018" s="32" t="str">
        <f t="shared" si="344"/>
        <v/>
      </c>
      <c r="M1018" s="32" t="str">
        <f t="shared" si="332"/>
        <v/>
      </c>
      <c r="N1018" s="32" t="str">
        <f t="shared" si="333"/>
        <v/>
      </c>
      <c r="O1018" s="35" t="s">
        <v>51</v>
      </c>
      <c r="P1018" s="32"/>
      <c r="Q1018" s="32"/>
      <c r="R1018" s="100" t="str">
        <f t="shared" si="345"/>
        <v/>
      </c>
      <c r="S1018" s="100" t="str">
        <f t="shared" si="346"/>
        <v/>
      </c>
      <c r="T1018" s="100" t="str">
        <f t="shared" si="347"/>
        <v/>
      </c>
      <c r="U1018" s="100" t="str">
        <f t="shared" si="348"/>
        <v/>
      </c>
      <c r="V1018" s="100" t="str">
        <f t="shared" si="334"/>
        <v/>
      </c>
      <c r="W1018" s="100" t="str">
        <f t="shared" si="349"/>
        <v/>
      </c>
      <c r="X1018" s="100" t="str">
        <f t="shared" si="335"/>
        <v/>
      </c>
      <c r="Y1018" s="100" t="str">
        <f t="shared" si="336"/>
        <v/>
      </c>
      <c r="Z1018" s="100" t="str">
        <f>IF(LEN(P1018)&gt;0, DATA_ANALYSIS!E$20*P1018+DATA_ANALYSIS!R$20, "")</f>
        <v/>
      </c>
      <c r="AA1018" s="100" t="str">
        <f t="shared" si="337"/>
        <v/>
      </c>
      <c r="AB1018" s="100" t="str">
        <f t="shared" si="338"/>
        <v/>
      </c>
      <c r="AC1018" s="106" t="str">
        <f t="shared" si="339"/>
        <v/>
      </c>
    </row>
    <row r="1019" spans="2:29" x14ac:dyDescent="0.2">
      <c r="B1019" s="26"/>
      <c r="C1019" s="101">
        <f t="shared" si="340"/>
        <v>0</v>
      </c>
      <c r="D1019" s="105"/>
      <c r="E1019" s="35"/>
      <c r="F1019" s="32" t="str">
        <f t="shared" si="341"/>
        <v>N</v>
      </c>
      <c r="G1019" s="32" t="str">
        <f t="shared" si="342"/>
        <v>N</v>
      </c>
      <c r="H1019" s="32" t="str">
        <f t="shared" si="350"/>
        <v/>
      </c>
      <c r="I1019" s="32" t="str">
        <f t="shared" si="330"/>
        <v/>
      </c>
      <c r="J1019" s="32" t="str">
        <f t="shared" si="331"/>
        <v/>
      </c>
      <c r="K1019" s="32" t="str">
        <f t="shared" si="343"/>
        <v/>
      </c>
      <c r="L1019" s="32" t="str">
        <f t="shared" si="344"/>
        <v/>
      </c>
      <c r="M1019" s="32" t="str">
        <f t="shared" si="332"/>
        <v/>
      </c>
      <c r="N1019" s="32" t="str">
        <f t="shared" si="333"/>
        <v/>
      </c>
      <c r="O1019" s="35" t="s">
        <v>51</v>
      </c>
      <c r="P1019" s="32"/>
      <c r="Q1019" s="32"/>
      <c r="R1019" s="100" t="str">
        <f t="shared" si="345"/>
        <v/>
      </c>
      <c r="S1019" s="100" t="str">
        <f t="shared" si="346"/>
        <v/>
      </c>
      <c r="T1019" s="100" t="str">
        <f t="shared" si="347"/>
        <v/>
      </c>
      <c r="U1019" s="100" t="str">
        <f t="shared" si="348"/>
        <v/>
      </c>
      <c r="V1019" s="100" t="str">
        <f t="shared" si="334"/>
        <v/>
      </c>
      <c r="W1019" s="100" t="str">
        <f t="shared" si="349"/>
        <v/>
      </c>
      <c r="X1019" s="100" t="str">
        <f t="shared" si="335"/>
        <v/>
      </c>
      <c r="Y1019" s="100" t="str">
        <f t="shared" si="336"/>
        <v/>
      </c>
      <c r="Z1019" s="100" t="str">
        <f>IF(LEN(P1019)&gt;0, DATA_ANALYSIS!E$20*P1019+DATA_ANALYSIS!R$20, "")</f>
        <v/>
      </c>
      <c r="AA1019" s="100" t="str">
        <f t="shared" si="337"/>
        <v/>
      </c>
      <c r="AB1019" s="100" t="str">
        <f t="shared" si="338"/>
        <v/>
      </c>
      <c r="AC1019" s="106" t="str">
        <f t="shared" si="339"/>
        <v/>
      </c>
    </row>
    <row r="1020" spans="2:29" x14ac:dyDescent="0.2">
      <c r="B1020" s="26"/>
      <c r="C1020" s="101">
        <f t="shared" si="340"/>
        <v>0</v>
      </c>
      <c r="D1020" s="105"/>
      <c r="E1020" s="35"/>
      <c r="F1020" s="32" t="str">
        <f t="shared" si="341"/>
        <v>N</v>
      </c>
      <c r="G1020" s="32" t="str">
        <f t="shared" si="342"/>
        <v>N</v>
      </c>
      <c r="H1020" s="32" t="str">
        <f t="shared" si="350"/>
        <v/>
      </c>
      <c r="I1020" s="32" t="str">
        <f t="shared" si="330"/>
        <v/>
      </c>
      <c r="J1020" s="32" t="str">
        <f t="shared" si="331"/>
        <v/>
      </c>
      <c r="K1020" s="32" t="str">
        <f t="shared" si="343"/>
        <v/>
      </c>
      <c r="L1020" s="32" t="str">
        <f t="shared" si="344"/>
        <v/>
      </c>
      <c r="M1020" s="32" t="str">
        <f t="shared" si="332"/>
        <v/>
      </c>
      <c r="N1020" s="32" t="str">
        <f t="shared" si="333"/>
        <v/>
      </c>
      <c r="O1020" s="35" t="s">
        <v>51</v>
      </c>
      <c r="P1020" s="32"/>
      <c r="Q1020" s="32"/>
      <c r="R1020" s="100" t="str">
        <f t="shared" si="345"/>
        <v/>
      </c>
      <c r="S1020" s="100" t="str">
        <f t="shared" si="346"/>
        <v/>
      </c>
      <c r="T1020" s="100" t="str">
        <f t="shared" si="347"/>
        <v/>
      </c>
      <c r="U1020" s="100" t="str">
        <f t="shared" si="348"/>
        <v/>
      </c>
      <c r="V1020" s="100" t="str">
        <f t="shared" si="334"/>
        <v/>
      </c>
      <c r="W1020" s="100" t="str">
        <f t="shared" si="349"/>
        <v/>
      </c>
      <c r="X1020" s="100" t="str">
        <f t="shared" si="335"/>
        <v/>
      </c>
      <c r="Y1020" s="100" t="str">
        <f t="shared" si="336"/>
        <v/>
      </c>
      <c r="Z1020" s="100" t="str">
        <f>IF(LEN(P1020)&gt;0, DATA_ANALYSIS!E$20*P1020+DATA_ANALYSIS!R$20, "")</f>
        <v/>
      </c>
      <c r="AA1020" s="100" t="str">
        <f t="shared" si="337"/>
        <v/>
      </c>
      <c r="AB1020" s="100" t="str">
        <f t="shared" si="338"/>
        <v/>
      </c>
      <c r="AC1020" s="106" t="str">
        <f t="shared" si="339"/>
        <v/>
      </c>
    </row>
    <row r="1021" spans="2:29" x14ac:dyDescent="0.2">
      <c r="B1021" s="26"/>
      <c r="C1021" s="101">
        <f t="shared" si="340"/>
        <v>0</v>
      </c>
      <c r="D1021" s="105"/>
      <c r="E1021" s="35"/>
      <c r="F1021" s="32" t="str">
        <f t="shared" si="341"/>
        <v>N</v>
      </c>
      <c r="G1021" s="32" t="str">
        <f t="shared" si="342"/>
        <v>N</v>
      </c>
      <c r="H1021" s="32" t="str">
        <f t="shared" si="350"/>
        <v/>
      </c>
      <c r="I1021" s="32" t="str">
        <f t="shared" si="330"/>
        <v/>
      </c>
      <c r="J1021" s="32" t="str">
        <f t="shared" si="331"/>
        <v/>
      </c>
      <c r="K1021" s="32" t="str">
        <f t="shared" si="343"/>
        <v/>
      </c>
      <c r="L1021" s="32" t="str">
        <f t="shared" si="344"/>
        <v/>
      </c>
      <c r="M1021" s="32" t="str">
        <f t="shared" si="332"/>
        <v/>
      </c>
      <c r="N1021" s="32" t="str">
        <f t="shared" si="333"/>
        <v/>
      </c>
      <c r="O1021" s="35" t="s">
        <v>51</v>
      </c>
      <c r="P1021" s="32"/>
      <c r="Q1021" s="32"/>
      <c r="R1021" s="100" t="str">
        <f t="shared" si="345"/>
        <v/>
      </c>
      <c r="S1021" s="100" t="str">
        <f t="shared" si="346"/>
        <v/>
      </c>
      <c r="T1021" s="100" t="str">
        <f t="shared" si="347"/>
        <v/>
      </c>
      <c r="U1021" s="100" t="str">
        <f t="shared" si="348"/>
        <v/>
      </c>
      <c r="V1021" s="100" t="str">
        <f t="shared" si="334"/>
        <v/>
      </c>
      <c r="W1021" s="100" t="str">
        <f t="shared" si="349"/>
        <v/>
      </c>
      <c r="X1021" s="100" t="str">
        <f t="shared" si="335"/>
        <v/>
      </c>
      <c r="Y1021" s="100" t="str">
        <f t="shared" si="336"/>
        <v/>
      </c>
      <c r="Z1021" s="100" t="str">
        <f>IF(LEN(P1021)&gt;0, DATA_ANALYSIS!E$20*P1021+DATA_ANALYSIS!R$20, "")</f>
        <v/>
      </c>
      <c r="AA1021" s="100" t="str">
        <f t="shared" si="337"/>
        <v/>
      </c>
      <c r="AB1021" s="100" t="str">
        <f t="shared" si="338"/>
        <v/>
      </c>
      <c r="AC1021" s="106" t="str">
        <f t="shared" si="339"/>
        <v/>
      </c>
    </row>
    <row r="1022" spans="2:29" x14ac:dyDescent="0.2">
      <c r="B1022" s="26"/>
      <c r="C1022" s="101">
        <f t="shared" si="340"/>
        <v>0</v>
      </c>
      <c r="D1022" s="105"/>
      <c r="E1022" s="35"/>
      <c r="F1022" s="32" t="str">
        <f t="shared" si="341"/>
        <v>N</v>
      </c>
      <c r="G1022" s="32" t="str">
        <f t="shared" si="342"/>
        <v>N</v>
      </c>
      <c r="H1022" s="32" t="str">
        <f t="shared" si="350"/>
        <v/>
      </c>
      <c r="I1022" s="32" t="str">
        <f t="shared" si="330"/>
        <v/>
      </c>
      <c r="J1022" s="32" t="str">
        <f t="shared" si="331"/>
        <v/>
      </c>
      <c r="K1022" s="32" t="str">
        <f t="shared" si="343"/>
        <v/>
      </c>
      <c r="L1022" s="32" t="str">
        <f t="shared" si="344"/>
        <v/>
      </c>
      <c r="M1022" s="32" t="str">
        <f t="shared" si="332"/>
        <v/>
      </c>
      <c r="N1022" s="32" t="str">
        <f t="shared" si="333"/>
        <v/>
      </c>
      <c r="O1022" s="35" t="s">
        <v>51</v>
      </c>
      <c r="P1022" s="32"/>
      <c r="Q1022" s="32"/>
      <c r="R1022" s="100" t="str">
        <f t="shared" si="345"/>
        <v/>
      </c>
      <c r="S1022" s="100" t="str">
        <f t="shared" si="346"/>
        <v/>
      </c>
      <c r="T1022" s="100" t="str">
        <f t="shared" si="347"/>
        <v/>
      </c>
      <c r="U1022" s="100" t="str">
        <f t="shared" si="348"/>
        <v/>
      </c>
      <c r="V1022" s="100" t="str">
        <f t="shared" si="334"/>
        <v/>
      </c>
      <c r="W1022" s="100" t="str">
        <f t="shared" si="349"/>
        <v/>
      </c>
      <c r="X1022" s="100" t="str">
        <f t="shared" si="335"/>
        <v/>
      </c>
      <c r="Y1022" s="100" t="str">
        <f t="shared" si="336"/>
        <v/>
      </c>
      <c r="Z1022" s="100" t="str">
        <f>IF(LEN(P1022)&gt;0, DATA_ANALYSIS!E$20*P1022+DATA_ANALYSIS!R$20, "")</f>
        <v/>
      </c>
      <c r="AA1022" s="100" t="str">
        <f t="shared" si="337"/>
        <v/>
      </c>
      <c r="AB1022" s="100" t="str">
        <f t="shared" si="338"/>
        <v/>
      </c>
      <c r="AC1022" s="106" t="str">
        <f t="shared" si="339"/>
        <v/>
      </c>
    </row>
    <row r="1023" spans="2:29" x14ac:dyDescent="0.2">
      <c r="B1023" s="26"/>
      <c r="C1023" s="101">
        <f t="shared" si="340"/>
        <v>0</v>
      </c>
      <c r="D1023" s="105"/>
      <c r="E1023" s="35"/>
      <c r="F1023" s="32" t="str">
        <f t="shared" si="341"/>
        <v>N</v>
      </c>
      <c r="G1023" s="32" t="str">
        <f t="shared" si="342"/>
        <v>N</v>
      </c>
      <c r="H1023" s="32" t="str">
        <f t="shared" si="350"/>
        <v/>
      </c>
      <c r="I1023" s="32" t="str">
        <f t="shared" si="330"/>
        <v/>
      </c>
      <c r="J1023" s="32" t="str">
        <f t="shared" si="331"/>
        <v/>
      </c>
      <c r="K1023" s="32" t="str">
        <f t="shared" si="343"/>
        <v/>
      </c>
      <c r="L1023" s="32" t="str">
        <f t="shared" si="344"/>
        <v/>
      </c>
      <c r="M1023" s="32" t="str">
        <f t="shared" si="332"/>
        <v/>
      </c>
      <c r="N1023" s="32" t="str">
        <f t="shared" si="333"/>
        <v/>
      </c>
      <c r="O1023" s="35" t="s">
        <v>51</v>
      </c>
      <c r="P1023" s="32"/>
      <c r="Q1023" s="32"/>
      <c r="R1023" s="100" t="str">
        <f t="shared" si="345"/>
        <v/>
      </c>
      <c r="S1023" s="100" t="str">
        <f t="shared" si="346"/>
        <v/>
      </c>
      <c r="T1023" s="100" t="str">
        <f t="shared" si="347"/>
        <v/>
      </c>
      <c r="U1023" s="100" t="str">
        <f t="shared" si="348"/>
        <v/>
      </c>
      <c r="V1023" s="100" t="str">
        <f t="shared" si="334"/>
        <v/>
      </c>
      <c r="W1023" s="100" t="str">
        <f t="shared" si="349"/>
        <v/>
      </c>
      <c r="X1023" s="100" t="str">
        <f t="shared" si="335"/>
        <v/>
      </c>
      <c r="Y1023" s="100" t="str">
        <f t="shared" si="336"/>
        <v/>
      </c>
      <c r="Z1023" s="100" t="str">
        <f>IF(LEN(P1023)&gt;0, DATA_ANALYSIS!E$20*P1023+DATA_ANALYSIS!R$20, "")</f>
        <v/>
      </c>
      <c r="AA1023" s="100" t="str">
        <f t="shared" si="337"/>
        <v/>
      </c>
      <c r="AB1023" s="100" t="str">
        <f t="shared" si="338"/>
        <v/>
      </c>
      <c r="AC1023" s="106" t="str">
        <f t="shared" si="339"/>
        <v/>
      </c>
    </row>
    <row r="1024" spans="2:29" x14ac:dyDescent="0.2">
      <c r="B1024" s="26"/>
      <c r="C1024" s="101">
        <f t="shared" si="340"/>
        <v>0</v>
      </c>
      <c r="D1024" s="105"/>
      <c r="E1024" s="35"/>
      <c r="F1024" s="32" t="str">
        <f t="shared" si="341"/>
        <v>N</v>
      </c>
      <c r="G1024" s="32" t="str">
        <f t="shared" si="342"/>
        <v>N</v>
      </c>
      <c r="H1024" s="32" t="str">
        <f t="shared" si="350"/>
        <v/>
      </c>
      <c r="I1024" s="32" t="str">
        <f t="shared" si="330"/>
        <v/>
      </c>
      <c r="J1024" s="32" t="str">
        <f t="shared" si="331"/>
        <v/>
      </c>
      <c r="K1024" s="32" t="str">
        <f t="shared" si="343"/>
        <v/>
      </c>
      <c r="L1024" s="32" t="str">
        <f t="shared" si="344"/>
        <v/>
      </c>
      <c r="M1024" s="32" t="str">
        <f t="shared" si="332"/>
        <v/>
      </c>
      <c r="N1024" s="32" t="str">
        <f t="shared" si="333"/>
        <v/>
      </c>
      <c r="O1024" s="35" t="s">
        <v>51</v>
      </c>
      <c r="P1024" s="32"/>
      <c r="Q1024" s="32"/>
      <c r="R1024" s="100" t="str">
        <f t="shared" si="345"/>
        <v/>
      </c>
      <c r="S1024" s="100" t="str">
        <f t="shared" si="346"/>
        <v/>
      </c>
      <c r="T1024" s="100" t="str">
        <f t="shared" si="347"/>
        <v/>
      </c>
      <c r="U1024" s="100" t="str">
        <f t="shared" si="348"/>
        <v/>
      </c>
      <c r="V1024" s="100" t="str">
        <f t="shared" si="334"/>
        <v/>
      </c>
      <c r="W1024" s="100" t="str">
        <f t="shared" si="349"/>
        <v/>
      </c>
      <c r="X1024" s="100" t="str">
        <f t="shared" si="335"/>
        <v/>
      </c>
      <c r="Y1024" s="100" t="str">
        <f t="shared" si="336"/>
        <v/>
      </c>
      <c r="Z1024" s="100" t="str">
        <f>IF(LEN(P1024)&gt;0, DATA_ANALYSIS!E$20*P1024+DATA_ANALYSIS!R$20, "")</f>
        <v/>
      </c>
      <c r="AA1024" s="100" t="str">
        <f t="shared" si="337"/>
        <v/>
      </c>
      <c r="AB1024" s="100" t="str">
        <f t="shared" si="338"/>
        <v/>
      </c>
      <c r="AC1024" s="106" t="str">
        <f t="shared" si="339"/>
        <v/>
      </c>
    </row>
    <row r="1025" spans="2:29" x14ac:dyDescent="0.2">
      <c r="B1025" s="26"/>
      <c r="C1025" s="101">
        <f t="shared" si="340"/>
        <v>0</v>
      </c>
      <c r="D1025" s="105"/>
      <c r="E1025" s="35"/>
      <c r="F1025" s="32" t="str">
        <f t="shared" si="341"/>
        <v>N</v>
      </c>
      <c r="G1025" s="32" t="str">
        <f t="shared" si="342"/>
        <v>N</v>
      </c>
      <c r="H1025" s="32" t="str">
        <f t="shared" si="350"/>
        <v/>
      </c>
      <c r="I1025" s="32" t="str">
        <f t="shared" si="330"/>
        <v/>
      </c>
      <c r="J1025" s="32" t="str">
        <f t="shared" si="331"/>
        <v/>
      </c>
      <c r="K1025" s="32" t="str">
        <f t="shared" si="343"/>
        <v/>
      </c>
      <c r="L1025" s="32" t="str">
        <f t="shared" si="344"/>
        <v/>
      </c>
      <c r="M1025" s="32" t="str">
        <f t="shared" si="332"/>
        <v/>
      </c>
      <c r="N1025" s="32" t="str">
        <f t="shared" si="333"/>
        <v/>
      </c>
      <c r="O1025" s="35" t="s">
        <v>51</v>
      </c>
      <c r="P1025" s="32"/>
      <c r="Q1025" s="32"/>
      <c r="R1025" s="100" t="str">
        <f t="shared" si="345"/>
        <v/>
      </c>
      <c r="S1025" s="100" t="str">
        <f t="shared" si="346"/>
        <v/>
      </c>
      <c r="T1025" s="100" t="str">
        <f t="shared" si="347"/>
        <v/>
      </c>
      <c r="U1025" s="100" t="str">
        <f t="shared" si="348"/>
        <v/>
      </c>
      <c r="V1025" s="100" t="str">
        <f t="shared" si="334"/>
        <v/>
      </c>
      <c r="W1025" s="100" t="str">
        <f t="shared" si="349"/>
        <v/>
      </c>
      <c r="X1025" s="100" t="str">
        <f t="shared" si="335"/>
        <v/>
      </c>
      <c r="Y1025" s="100" t="str">
        <f t="shared" si="336"/>
        <v/>
      </c>
      <c r="Z1025" s="100" t="str">
        <f>IF(LEN(P1025)&gt;0, DATA_ANALYSIS!E$20*P1025+DATA_ANALYSIS!R$20, "")</f>
        <v/>
      </c>
      <c r="AA1025" s="100" t="str">
        <f t="shared" si="337"/>
        <v/>
      </c>
      <c r="AB1025" s="100" t="str">
        <f t="shared" si="338"/>
        <v/>
      </c>
      <c r="AC1025" s="106" t="str">
        <f t="shared" si="339"/>
        <v/>
      </c>
    </row>
    <row r="1026" spans="2:29" x14ac:dyDescent="0.2">
      <c r="B1026" s="26"/>
      <c r="C1026" s="101">
        <f t="shared" si="340"/>
        <v>0</v>
      </c>
      <c r="D1026" s="105"/>
      <c r="E1026" s="35"/>
      <c r="F1026" s="32" t="str">
        <f t="shared" si="341"/>
        <v>N</v>
      </c>
      <c r="G1026" s="32" t="str">
        <f t="shared" si="342"/>
        <v>N</v>
      </c>
      <c r="H1026" s="32" t="str">
        <f t="shared" si="350"/>
        <v/>
      </c>
      <c r="I1026" s="32" t="str">
        <f t="shared" si="330"/>
        <v/>
      </c>
      <c r="J1026" s="32" t="str">
        <f t="shared" si="331"/>
        <v/>
      </c>
      <c r="K1026" s="32" t="str">
        <f t="shared" si="343"/>
        <v/>
      </c>
      <c r="L1026" s="32" t="str">
        <f t="shared" si="344"/>
        <v/>
      </c>
      <c r="M1026" s="32" t="str">
        <f t="shared" si="332"/>
        <v/>
      </c>
      <c r="N1026" s="32" t="str">
        <f t="shared" si="333"/>
        <v/>
      </c>
      <c r="O1026" s="35" t="s">
        <v>51</v>
      </c>
      <c r="P1026" s="32"/>
      <c r="Q1026" s="32"/>
      <c r="R1026" s="100" t="str">
        <f t="shared" si="345"/>
        <v/>
      </c>
      <c r="S1026" s="100" t="str">
        <f t="shared" si="346"/>
        <v/>
      </c>
      <c r="T1026" s="100" t="str">
        <f t="shared" si="347"/>
        <v/>
      </c>
      <c r="U1026" s="100" t="str">
        <f t="shared" si="348"/>
        <v/>
      </c>
      <c r="V1026" s="100" t="str">
        <f t="shared" si="334"/>
        <v/>
      </c>
      <c r="W1026" s="100" t="str">
        <f t="shared" si="349"/>
        <v/>
      </c>
      <c r="X1026" s="100" t="str">
        <f t="shared" si="335"/>
        <v/>
      </c>
      <c r="Y1026" s="100" t="str">
        <f t="shared" si="336"/>
        <v/>
      </c>
      <c r="Z1026" s="100" t="str">
        <f>IF(LEN(P1026)&gt;0, DATA_ANALYSIS!E$20*P1026+DATA_ANALYSIS!R$20, "")</f>
        <v/>
      </c>
      <c r="AA1026" s="100" t="str">
        <f t="shared" si="337"/>
        <v/>
      </c>
      <c r="AB1026" s="100" t="str">
        <f t="shared" si="338"/>
        <v/>
      </c>
      <c r="AC1026" s="106" t="str">
        <f t="shared" si="339"/>
        <v/>
      </c>
    </row>
    <row r="1027" spans="2:29" x14ac:dyDescent="0.2">
      <c r="B1027" s="26"/>
      <c r="C1027" s="101">
        <f t="shared" si="340"/>
        <v>0</v>
      </c>
      <c r="D1027" s="105"/>
      <c r="E1027" s="35"/>
      <c r="F1027" s="32" t="str">
        <f t="shared" si="341"/>
        <v>N</v>
      </c>
      <c r="G1027" s="32" t="str">
        <f t="shared" si="342"/>
        <v>N</v>
      </c>
      <c r="H1027" s="32" t="str">
        <f t="shared" si="350"/>
        <v/>
      </c>
      <c r="I1027" s="32" t="str">
        <f t="shared" si="330"/>
        <v/>
      </c>
      <c r="J1027" s="32" t="str">
        <f t="shared" si="331"/>
        <v/>
      </c>
      <c r="K1027" s="32" t="str">
        <f t="shared" si="343"/>
        <v/>
      </c>
      <c r="L1027" s="32" t="str">
        <f t="shared" si="344"/>
        <v/>
      </c>
      <c r="M1027" s="32" t="str">
        <f t="shared" si="332"/>
        <v/>
      </c>
      <c r="N1027" s="32" t="str">
        <f t="shared" si="333"/>
        <v/>
      </c>
      <c r="O1027" s="35" t="s">
        <v>51</v>
      </c>
      <c r="P1027" s="32"/>
      <c r="Q1027" s="32"/>
      <c r="R1027" s="100" t="str">
        <f t="shared" si="345"/>
        <v/>
      </c>
      <c r="S1027" s="100" t="str">
        <f t="shared" si="346"/>
        <v/>
      </c>
      <c r="T1027" s="100" t="str">
        <f t="shared" si="347"/>
        <v/>
      </c>
      <c r="U1027" s="100" t="str">
        <f t="shared" si="348"/>
        <v/>
      </c>
      <c r="V1027" s="100" t="str">
        <f t="shared" si="334"/>
        <v/>
      </c>
      <c r="W1027" s="100" t="str">
        <f t="shared" si="349"/>
        <v/>
      </c>
      <c r="X1027" s="100" t="str">
        <f t="shared" si="335"/>
        <v/>
      </c>
      <c r="Y1027" s="100" t="str">
        <f t="shared" si="336"/>
        <v/>
      </c>
      <c r="Z1027" s="100" t="str">
        <f>IF(LEN(P1027)&gt;0, DATA_ANALYSIS!E$20*P1027+DATA_ANALYSIS!R$20, "")</f>
        <v/>
      </c>
      <c r="AA1027" s="100" t="str">
        <f t="shared" si="337"/>
        <v/>
      </c>
      <c r="AB1027" s="100" t="str">
        <f t="shared" si="338"/>
        <v/>
      </c>
      <c r="AC1027" s="106" t="str">
        <f t="shared" si="339"/>
        <v/>
      </c>
    </row>
    <row r="1028" spans="2:29" x14ac:dyDescent="0.2">
      <c r="B1028" s="26"/>
      <c r="C1028" s="101">
        <f t="shared" si="340"/>
        <v>0</v>
      </c>
      <c r="D1028" s="105"/>
      <c r="E1028" s="35"/>
      <c r="F1028" s="32" t="str">
        <f t="shared" si="341"/>
        <v>N</v>
      </c>
      <c r="G1028" s="32" t="str">
        <f t="shared" si="342"/>
        <v>N</v>
      </c>
      <c r="H1028" s="32" t="str">
        <f t="shared" si="350"/>
        <v/>
      </c>
      <c r="I1028" s="32" t="str">
        <f t="shared" si="330"/>
        <v/>
      </c>
      <c r="J1028" s="32" t="str">
        <f t="shared" si="331"/>
        <v/>
      </c>
      <c r="K1028" s="32" t="str">
        <f t="shared" si="343"/>
        <v/>
      </c>
      <c r="L1028" s="32" t="str">
        <f t="shared" si="344"/>
        <v/>
      </c>
      <c r="M1028" s="32" t="str">
        <f t="shared" si="332"/>
        <v/>
      </c>
      <c r="N1028" s="32" t="str">
        <f t="shared" si="333"/>
        <v/>
      </c>
      <c r="O1028" s="35" t="s">
        <v>51</v>
      </c>
      <c r="P1028" s="32"/>
      <c r="Q1028" s="32"/>
      <c r="R1028" s="100" t="str">
        <f t="shared" si="345"/>
        <v/>
      </c>
      <c r="S1028" s="100" t="str">
        <f t="shared" si="346"/>
        <v/>
      </c>
      <c r="T1028" s="100" t="str">
        <f t="shared" si="347"/>
        <v/>
      </c>
      <c r="U1028" s="100" t="str">
        <f t="shared" si="348"/>
        <v/>
      </c>
      <c r="V1028" s="100" t="str">
        <f t="shared" si="334"/>
        <v/>
      </c>
      <c r="W1028" s="100" t="str">
        <f t="shared" si="349"/>
        <v/>
      </c>
      <c r="X1028" s="100" t="str">
        <f t="shared" si="335"/>
        <v/>
      </c>
      <c r="Y1028" s="100" t="str">
        <f t="shared" si="336"/>
        <v/>
      </c>
      <c r="Z1028" s="100" t="str">
        <f>IF(LEN(P1028)&gt;0, DATA_ANALYSIS!E$20*P1028+DATA_ANALYSIS!R$20, "")</f>
        <v/>
      </c>
      <c r="AA1028" s="100" t="str">
        <f t="shared" si="337"/>
        <v/>
      </c>
      <c r="AB1028" s="100" t="str">
        <f t="shared" si="338"/>
        <v/>
      </c>
      <c r="AC1028" s="106" t="str">
        <f t="shared" si="339"/>
        <v/>
      </c>
    </row>
    <row r="1029" spans="2:29" x14ac:dyDescent="0.2">
      <c r="B1029" s="26"/>
      <c r="C1029" s="101">
        <f t="shared" si="340"/>
        <v>0</v>
      </c>
      <c r="D1029" s="105"/>
      <c r="E1029" s="35"/>
      <c r="F1029" s="32" t="str">
        <f t="shared" si="341"/>
        <v>N</v>
      </c>
      <c r="G1029" s="32" t="str">
        <f t="shared" si="342"/>
        <v>N</v>
      </c>
      <c r="H1029" s="32" t="str">
        <f t="shared" si="350"/>
        <v/>
      </c>
      <c r="I1029" s="32" t="str">
        <f t="shared" si="330"/>
        <v/>
      </c>
      <c r="J1029" s="32" t="str">
        <f t="shared" si="331"/>
        <v/>
      </c>
      <c r="K1029" s="32" t="str">
        <f t="shared" si="343"/>
        <v/>
      </c>
      <c r="L1029" s="32" t="str">
        <f t="shared" si="344"/>
        <v/>
      </c>
      <c r="M1029" s="32" t="str">
        <f t="shared" si="332"/>
        <v/>
      </c>
      <c r="N1029" s="32" t="str">
        <f t="shared" si="333"/>
        <v/>
      </c>
      <c r="O1029" s="35" t="s">
        <v>51</v>
      </c>
      <c r="P1029" s="32"/>
      <c r="Q1029" s="32"/>
      <c r="R1029" s="100" t="str">
        <f t="shared" si="345"/>
        <v/>
      </c>
      <c r="S1029" s="100" t="str">
        <f t="shared" si="346"/>
        <v/>
      </c>
      <c r="T1029" s="100" t="str">
        <f t="shared" si="347"/>
        <v/>
      </c>
      <c r="U1029" s="100" t="str">
        <f t="shared" si="348"/>
        <v/>
      </c>
      <c r="V1029" s="100" t="str">
        <f t="shared" si="334"/>
        <v/>
      </c>
      <c r="W1029" s="100" t="str">
        <f t="shared" si="349"/>
        <v/>
      </c>
      <c r="X1029" s="100" t="str">
        <f t="shared" si="335"/>
        <v/>
      </c>
      <c r="Y1029" s="100" t="str">
        <f t="shared" si="336"/>
        <v/>
      </c>
      <c r="Z1029" s="100" t="str">
        <f>IF(LEN(P1029)&gt;0, DATA_ANALYSIS!E$20*P1029+DATA_ANALYSIS!R$20, "")</f>
        <v/>
      </c>
      <c r="AA1029" s="100" t="str">
        <f t="shared" si="337"/>
        <v/>
      </c>
      <c r="AB1029" s="100" t="str">
        <f t="shared" si="338"/>
        <v/>
      </c>
      <c r="AC1029" s="106" t="str">
        <f t="shared" si="339"/>
        <v/>
      </c>
    </row>
    <row r="1030" spans="2:29" x14ac:dyDescent="0.2">
      <c r="B1030" s="26"/>
      <c r="C1030" s="101">
        <f t="shared" si="340"/>
        <v>0</v>
      </c>
      <c r="D1030" s="105"/>
      <c r="E1030" s="35"/>
      <c r="F1030" s="32" t="str">
        <f t="shared" si="341"/>
        <v>N</v>
      </c>
      <c r="G1030" s="32" t="str">
        <f t="shared" si="342"/>
        <v>N</v>
      </c>
      <c r="H1030" s="32" t="str">
        <f t="shared" si="350"/>
        <v/>
      </c>
      <c r="I1030" s="32" t="str">
        <f t="shared" si="330"/>
        <v/>
      </c>
      <c r="J1030" s="32" t="str">
        <f t="shared" si="331"/>
        <v/>
      </c>
      <c r="K1030" s="32" t="str">
        <f t="shared" si="343"/>
        <v/>
      </c>
      <c r="L1030" s="32" t="str">
        <f t="shared" si="344"/>
        <v/>
      </c>
      <c r="M1030" s="32" t="str">
        <f t="shared" si="332"/>
        <v/>
      </c>
      <c r="N1030" s="32" t="str">
        <f t="shared" si="333"/>
        <v/>
      </c>
      <c r="O1030" s="35" t="s">
        <v>51</v>
      </c>
      <c r="P1030" s="32"/>
      <c r="Q1030" s="32"/>
      <c r="R1030" s="100" t="str">
        <f t="shared" si="345"/>
        <v/>
      </c>
      <c r="S1030" s="100" t="str">
        <f t="shared" si="346"/>
        <v/>
      </c>
      <c r="T1030" s="100" t="str">
        <f t="shared" si="347"/>
        <v/>
      </c>
      <c r="U1030" s="100" t="str">
        <f t="shared" si="348"/>
        <v/>
      </c>
      <c r="V1030" s="100" t="str">
        <f t="shared" si="334"/>
        <v/>
      </c>
      <c r="W1030" s="100" t="str">
        <f t="shared" si="349"/>
        <v/>
      </c>
      <c r="X1030" s="100" t="str">
        <f t="shared" si="335"/>
        <v/>
      </c>
      <c r="Y1030" s="100" t="str">
        <f t="shared" si="336"/>
        <v/>
      </c>
      <c r="Z1030" s="100" t="str">
        <f>IF(LEN(P1030)&gt;0, DATA_ANALYSIS!E$20*P1030+DATA_ANALYSIS!R$20, "")</f>
        <v/>
      </c>
      <c r="AA1030" s="100" t="str">
        <f t="shared" si="337"/>
        <v/>
      </c>
      <c r="AB1030" s="100" t="str">
        <f t="shared" si="338"/>
        <v/>
      </c>
      <c r="AC1030" s="106" t="str">
        <f t="shared" si="339"/>
        <v/>
      </c>
    </row>
    <row r="1031" spans="2:29" x14ac:dyDescent="0.2">
      <c r="B1031" s="26"/>
      <c r="C1031" s="101">
        <f t="shared" si="340"/>
        <v>0</v>
      </c>
      <c r="D1031" s="105"/>
      <c r="E1031" s="35"/>
      <c r="F1031" s="32" t="str">
        <f t="shared" si="341"/>
        <v>N</v>
      </c>
      <c r="G1031" s="32" t="str">
        <f t="shared" si="342"/>
        <v>N</v>
      </c>
      <c r="H1031" s="32" t="str">
        <f t="shared" si="350"/>
        <v/>
      </c>
      <c r="I1031" s="32" t="str">
        <f t="shared" si="330"/>
        <v/>
      </c>
      <c r="J1031" s="32" t="str">
        <f t="shared" si="331"/>
        <v/>
      </c>
      <c r="K1031" s="32" t="str">
        <f t="shared" si="343"/>
        <v/>
      </c>
      <c r="L1031" s="32" t="str">
        <f t="shared" si="344"/>
        <v/>
      </c>
      <c r="M1031" s="32" t="str">
        <f t="shared" si="332"/>
        <v/>
      </c>
      <c r="N1031" s="32" t="str">
        <f t="shared" si="333"/>
        <v/>
      </c>
      <c r="O1031" s="35" t="s">
        <v>51</v>
      </c>
      <c r="P1031" s="32"/>
      <c r="Q1031" s="32"/>
      <c r="R1031" s="100" t="str">
        <f t="shared" si="345"/>
        <v/>
      </c>
      <c r="S1031" s="100" t="str">
        <f t="shared" si="346"/>
        <v/>
      </c>
      <c r="T1031" s="100" t="str">
        <f t="shared" si="347"/>
        <v/>
      </c>
      <c r="U1031" s="100" t="str">
        <f t="shared" si="348"/>
        <v/>
      </c>
      <c r="V1031" s="100" t="str">
        <f t="shared" si="334"/>
        <v/>
      </c>
      <c r="W1031" s="100" t="str">
        <f t="shared" si="349"/>
        <v/>
      </c>
      <c r="X1031" s="100" t="str">
        <f t="shared" si="335"/>
        <v/>
      </c>
      <c r="Y1031" s="100" t="str">
        <f t="shared" si="336"/>
        <v/>
      </c>
      <c r="Z1031" s="100" t="str">
        <f>IF(LEN(P1031)&gt;0, DATA_ANALYSIS!E$20*P1031+DATA_ANALYSIS!R$20, "")</f>
        <v/>
      </c>
      <c r="AA1031" s="100" t="str">
        <f t="shared" si="337"/>
        <v/>
      </c>
      <c r="AB1031" s="100" t="str">
        <f t="shared" si="338"/>
        <v/>
      </c>
      <c r="AC1031" s="106" t="str">
        <f t="shared" si="339"/>
        <v/>
      </c>
    </row>
    <row r="1032" spans="2:29" x14ac:dyDescent="0.2">
      <c r="B1032" s="26"/>
      <c r="C1032" s="101">
        <f t="shared" si="340"/>
        <v>0</v>
      </c>
      <c r="D1032" s="105"/>
      <c r="E1032" s="35"/>
      <c r="F1032" s="32" t="str">
        <f t="shared" si="341"/>
        <v>N</v>
      </c>
      <c r="G1032" s="32" t="str">
        <f t="shared" si="342"/>
        <v>N</v>
      </c>
      <c r="H1032" s="32" t="str">
        <f t="shared" si="350"/>
        <v/>
      </c>
      <c r="I1032" s="32" t="str">
        <f t="shared" si="330"/>
        <v/>
      </c>
      <c r="J1032" s="32" t="str">
        <f t="shared" si="331"/>
        <v/>
      </c>
      <c r="K1032" s="32" t="str">
        <f t="shared" si="343"/>
        <v/>
      </c>
      <c r="L1032" s="32" t="str">
        <f t="shared" si="344"/>
        <v/>
      </c>
      <c r="M1032" s="32" t="str">
        <f t="shared" si="332"/>
        <v/>
      </c>
      <c r="N1032" s="32" t="str">
        <f t="shared" si="333"/>
        <v/>
      </c>
      <c r="O1032" s="35" t="s">
        <v>51</v>
      </c>
      <c r="P1032" s="32"/>
      <c r="Q1032" s="32"/>
      <c r="R1032" s="100" t="str">
        <f t="shared" si="345"/>
        <v/>
      </c>
      <c r="S1032" s="100" t="str">
        <f t="shared" si="346"/>
        <v/>
      </c>
      <c r="T1032" s="100" t="str">
        <f t="shared" si="347"/>
        <v/>
      </c>
      <c r="U1032" s="100" t="str">
        <f t="shared" si="348"/>
        <v/>
      </c>
      <c r="V1032" s="100" t="str">
        <f t="shared" si="334"/>
        <v/>
      </c>
      <c r="W1032" s="100" t="str">
        <f t="shared" si="349"/>
        <v/>
      </c>
      <c r="X1032" s="100" t="str">
        <f t="shared" si="335"/>
        <v/>
      </c>
      <c r="Y1032" s="100" t="str">
        <f t="shared" si="336"/>
        <v/>
      </c>
      <c r="Z1032" s="100" t="str">
        <f>IF(LEN(P1032)&gt;0, DATA_ANALYSIS!E$20*P1032+DATA_ANALYSIS!R$20, "")</f>
        <v/>
      </c>
      <c r="AA1032" s="100" t="str">
        <f t="shared" si="337"/>
        <v/>
      </c>
      <c r="AB1032" s="100" t="str">
        <f t="shared" si="338"/>
        <v/>
      </c>
      <c r="AC1032" s="106" t="str">
        <f t="shared" si="339"/>
        <v/>
      </c>
    </row>
    <row r="1033" spans="2:29" x14ac:dyDescent="0.2">
      <c r="B1033" s="26"/>
      <c r="C1033" s="101">
        <f t="shared" si="340"/>
        <v>0</v>
      </c>
      <c r="D1033" s="105"/>
      <c r="E1033" s="35"/>
      <c r="F1033" s="32" t="str">
        <f t="shared" si="341"/>
        <v>N</v>
      </c>
      <c r="G1033" s="32" t="str">
        <f t="shared" si="342"/>
        <v>N</v>
      </c>
      <c r="H1033" s="32" t="str">
        <f t="shared" si="350"/>
        <v/>
      </c>
      <c r="I1033" s="32" t="str">
        <f t="shared" si="330"/>
        <v/>
      </c>
      <c r="J1033" s="32" t="str">
        <f t="shared" si="331"/>
        <v/>
      </c>
      <c r="K1033" s="32" t="str">
        <f t="shared" si="343"/>
        <v/>
      </c>
      <c r="L1033" s="32" t="str">
        <f t="shared" si="344"/>
        <v/>
      </c>
      <c r="M1033" s="32" t="str">
        <f t="shared" si="332"/>
        <v/>
      </c>
      <c r="N1033" s="32" t="str">
        <f t="shared" si="333"/>
        <v/>
      </c>
      <c r="O1033" s="35" t="s">
        <v>51</v>
      </c>
      <c r="P1033" s="32"/>
      <c r="Q1033" s="32"/>
      <c r="R1033" s="100" t="str">
        <f t="shared" si="345"/>
        <v/>
      </c>
      <c r="S1033" s="100" t="str">
        <f t="shared" si="346"/>
        <v/>
      </c>
      <c r="T1033" s="100" t="str">
        <f t="shared" si="347"/>
        <v/>
      </c>
      <c r="U1033" s="100" t="str">
        <f t="shared" si="348"/>
        <v/>
      </c>
      <c r="V1033" s="100" t="str">
        <f t="shared" si="334"/>
        <v/>
      </c>
      <c r="W1033" s="100" t="str">
        <f t="shared" si="349"/>
        <v/>
      </c>
      <c r="X1033" s="100" t="str">
        <f t="shared" si="335"/>
        <v/>
      </c>
      <c r="Y1033" s="100" t="str">
        <f t="shared" si="336"/>
        <v/>
      </c>
      <c r="Z1033" s="100" t="str">
        <f>IF(LEN(P1033)&gt;0, DATA_ANALYSIS!E$20*P1033+DATA_ANALYSIS!R$20, "")</f>
        <v/>
      </c>
      <c r="AA1033" s="100" t="str">
        <f t="shared" si="337"/>
        <v/>
      </c>
      <c r="AB1033" s="100" t="str">
        <f t="shared" si="338"/>
        <v/>
      </c>
      <c r="AC1033" s="106" t="str">
        <f t="shared" si="339"/>
        <v/>
      </c>
    </row>
    <row r="1034" spans="2:29" ht="15" thickBot="1" x14ac:dyDescent="0.25">
      <c r="B1034" s="26"/>
      <c r="C1034" s="101">
        <f t="shared" si="340"/>
        <v>0</v>
      </c>
      <c r="D1034" s="107"/>
      <c r="E1034" s="108"/>
      <c r="F1034" s="109" t="str">
        <f t="shared" si="341"/>
        <v>N</v>
      </c>
      <c r="G1034" s="109" t="str">
        <f t="shared" si="342"/>
        <v>N</v>
      </c>
      <c r="H1034" s="109" t="str">
        <f t="shared" si="350"/>
        <v/>
      </c>
      <c r="I1034" s="109" t="str">
        <f t="shared" si="330"/>
        <v/>
      </c>
      <c r="J1034" s="109" t="str">
        <f t="shared" si="331"/>
        <v/>
      </c>
      <c r="K1034" s="109" t="str">
        <f t="shared" si="343"/>
        <v/>
      </c>
      <c r="L1034" s="109" t="str">
        <f t="shared" si="344"/>
        <v/>
      </c>
      <c r="M1034" s="109" t="str">
        <f t="shared" si="332"/>
        <v/>
      </c>
      <c r="N1034" s="109" t="str">
        <f t="shared" si="333"/>
        <v/>
      </c>
      <c r="O1034" s="108" t="s">
        <v>51</v>
      </c>
      <c r="P1034" s="109"/>
      <c r="Q1034" s="109"/>
      <c r="R1034" s="100" t="str">
        <f t="shared" si="345"/>
        <v/>
      </c>
      <c r="S1034" s="100" t="str">
        <f t="shared" si="346"/>
        <v/>
      </c>
      <c r="T1034" s="110" t="str">
        <f t="shared" si="347"/>
        <v/>
      </c>
      <c r="U1034" s="110" t="str">
        <f t="shared" si="348"/>
        <v/>
      </c>
      <c r="V1034" s="110" t="str">
        <f t="shared" si="334"/>
        <v/>
      </c>
      <c r="W1034" s="110" t="str">
        <f t="shared" si="349"/>
        <v/>
      </c>
      <c r="X1034" s="110" t="str">
        <f t="shared" si="335"/>
        <v/>
      </c>
      <c r="Y1034" s="110" t="str">
        <f t="shared" si="336"/>
        <v/>
      </c>
      <c r="Z1034" s="110" t="str">
        <f>IF(LEN(P1034)&gt;0, DATA_ANALYSIS!E$20*P1034+DATA_ANALYSIS!R$20, "")</f>
        <v/>
      </c>
      <c r="AA1034" s="110" t="str">
        <f t="shared" si="337"/>
        <v/>
      </c>
      <c r="AB1034" s="110" t="str">
        <f t="shared" si="338"/>
        <v/>
      </c>
      <c r="AC1034" s="111" t="str">
        <f t="shared" si="339"/>
        <v/>
      </c>
    </row>
  </sheetData>
  <mergeCells count="9">
    <mergeCell ref="W12:X12"/>
    <mergeCell ref="W11:X11"/>
    <mergeCell ref="AA1:AC1"/>
    <mergeCell ref="S3:T3"/>
    <mergeCell ref="S4:T4"/>
    <mergeCell ref="S5:T5"/>
    <mergeCell ref="V4:AC4"/>
    <mergeCell ref="V5:AC5"/>
    <mergeCell ref="V3:AC3"/>
  </mergeCells>
  <conditionalFormatting sqref="D27">
    <cfRule type="expression" dxfId="9" priority="4">
      <formula>IF(M27=1,1,0)=1</formula>
    </cfRule>
  </conditionalFormatting>
  <conditionalFormatting sqref="E28:E1034">
    <cfRule type="expression" dxfId="8" priority="1">
      <formula>IF(N28=1,1,0)=1</formula>
    </cfRule>
  </conditionalFormatting>
  <conditionalFormatting sqref="D28:D1034">
    <cfRule type="expression" dxfId="7" priority="3">
      <formula>IF(M28=1,1,0)=1</formula>
    </cfRule>
  </conditionalFormatting>
  <conditionalFormatting sqref="E27">
    <cfRule type="expression" dxfId="6" priority="2">
      <formula>IF(N27=1,1,0)=1</formula>
    </cfRule>
  </conditionalFormatting>
  <dataValidations disablePrompts="1" count="23">
    <dataValidation type="list" allowBlank="1" showInputMessage="1" showErrorMessage="1" sqref="O27:O1034">
      <formula1>Y_N</formula1>
    </dataValidation>
    <dataValidation allowBlank="1" showInputMessage="1" showErrorMessage="1" promptTitle="Ind. Variable_TITLE" prompt="Enter a short-string title for the input data (independent variable)." sqref="S4:T4"/>
    <dataValidation allowBlank="1" showInputMessage="1" showErrorMessage="1" promptTitle="Dep. Variable_TITLE" prompt="Enter a short-string title for the corresponding output data (dependent variable)." sqref="S5:T5"/>
    <dataValidation allowBlank="1" showInputMessage="1" showErrorMessage="1" promptTitle="Ind. Variable_UNITS" prompt="Enter units for the input data (independent variable)." sqref="U4"/>
    <dataValidation allowBlank="1" showInputMessage="1" showErrorMessage="1" promptTitle="Dep. Variable_UNITS" prompt="Enter units for the output data (dependent variable)." sqref="U5"/>
    <dataValidation allowBlank="1" showInputMessage="1" showErrorMessage="1" promptTitle="Ind. Variable_DESCRIPTION" prompt="Enter a brief description for the input data (independent variable).  NOTE: exceeding the length of this field will cause the description to not display in its entirety on the forecast tab." sqref="V4:AC4"/>
    <dataValidation allowBlank="1" showInputMessage="1" showErrorMessage="1" promptTitle="Dep. Variable_DESCRIPTION" prompt="Enter a brief description for the output data (dependent variable).  NOTE: exceeding the length of this field will cause the description to not display in its entirety on the forecast tab." sqref="V5:AC5"/>
    <dataValidation allowBlank="1" showInputMessage="1" showErrorMessage="1" promptTitle="Low Limit (Ind. Variable)" prompt="Enter the lower limit of realistic input data points." sqref="S8"/>
    <dataValidation allowBlank="1" showInputMessage="1" showErrorMessage="1" promptTitle="Top Limit (Ind. Variable)" prompt="Enter the upper limit of realistic input data points." sqref="S9"/>
    <dataValidation allowBlank="1" showInputMessage="1" showErrorMessage="1" promptTitle="Low Limit (Dep. Variable)" prompt="Enter the lower limit of realistic output data points." sqref="T8"/>
    <dataValidation allowBlank="1" showInputMessage="1" showErrorMessage="1" promptTitle="Top Limit (Dep. Variable)" prompt="Enter the upper limit of realistic output data points." sqref="T9"/>
    <dataValidation allowBlank="1" showInputMessage="1" showErrorMessage="1" promptTitle="Data Points_HIGH" prompt="Enter the number of data points which must be exceeded to constitute a &quot;High&quot; level of confidence for data volume." sqref="S13"/>
    <dataValidation allowBlank="1" showInputMessage="1" showErrorMessage="1" promptTitle="Data Points_MEDIUM" prompt="Enter the number of data points to exceed and constitute a &quot;MEDIUM&quot; level of confidence for data volume." sqref="S14"/>
    <dataValidation allowBlank="1" showInputMessage="1" showErrorMessage="1" promptTitle="Precedence_HIGH" prompt="Enter the variance from previously occuring common input result averages, to model forecast, that would constitute &quot;HIGH&quot; level of confidence for precedence." sqref="T13"/>
    <dataValidation allowBlank="1" showInputMessage="1" showErrorMessage="1" promptTitle="Precedence_MEDIUM" prompt="Enter the variance from previously occuring common input result averages, to model forecast, that would constitute &quot;HIGH&quot; level of confidence for precedence." sqref="T14"/>
    <dataValidation allowBlank="1" showInputMessage="1" showErrorMessage="1" promptTitle="Coefficient_HIGH" prompt="Enter the Coefficient of Determination (R2) correlation value would constitute &quot;HIGH&quot; level of confidence for fit." sqref="U13"/>
    <dataValidation allowBlank="1" showInputMessage="1" showErrorMessage="1" promptTitle="Coefficient_MEDIUM" prompt="Enter the Coefficient of Determination (R2) correlation value would constitute &quot;MEDIUM&quot; level of confidence for fit." sqref="U14"/>
    <dataValidation type="list" allowBlank="1" showInputMessage="1" showErrorMessage="1" promptTitle="Outlier" prompt="Select the appropriate statistical method to derive any potential outliers.  Median Absolute Deviation is proposed for the manner in which the variance from mean is independently derived, excluding outlier values." sqref="W12:X12">
      <formula1>Outlier</formula1>
    </dataValidation>
    <dataValidation allowBlank="1" showInputMessage="1" showErrorMessage="1" promptTitle="Standard Deviation" prompt="Enter the number of standard deviations that would establish upper and lower boundaries for outlier determination." sqref="X13"/>
    <dataValidation allowBlank="1" showInputMessage="1" showErrorMessage="1" promptTitle="Inter Quartile Range" prompt="Enter the number of IQRs that would establish upper and lower boundaries for outlier determination." sqref="X14"/>
    <dataValidation allowBlank="1" showInputMessage="1" showErrorMessage="1" promptTitle="Median Absolute Deviation" prompt="Enter the number of MADs that would establish upper and lower boundaries for outlier determination." sqref="X15"/>
    <dataValidation allowBlank="1" showInputMessage="1" showErrorMessage="1" promptTitle="Inputs" prompt="Enter all data inputs (order is inconsequential)." sqref="D27"/>
    <dataValidation allowBlank="1" showInputMessage="1" showErrorMessage="1" promptTitle="Outputs" prompt="Enter corresponding outputs for each input data point listed." sqref="E27"/>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36"/>
  <sheetViews>
    <sheetView showGridLines="0" tabSelected="1" topLeftCell="B1" zoomScale="90" zoomScaleNormal="90" workbookViewId="0">
      <selection activeCell="AT11" sqref="AT11:AW17"/>
    </sheetView>
  </sheetViews>
  <sheetFormatPr defaultRowHeight="12.75" x14ac:dyDescent="0.25"/>
  <cols>
    <col min="1" max="1" width="0" style="29" hidden="1" customWidth="1"/>
    <col min="2" max="2" width="0.85546875" style="29" customWidth="1"/>
    <col min="3" max="3" width="9.140625" style="29"/>
    <col min="4" max="4" width="3.28515625" style="29" hidden="1" customWidth="1"/>
    <col min="5" max="17" width="9.140625" style="29" hidden="1" customWidth="1"/>
    <col min="18" max="29" width="9.140625" style="41" hidden="1" customWidth="1"/>
    <col min="30" max="38" width="9.140625" style="29" hidden="1" customWidth="1"/>
    <col min="39" max="40" width="9.140625" style="29"/>
    <col min="41" max="41" width="0.85546875" style="29" customWidth="1"/>
    <col min="42" max="43" width="25.5703125" style="29" customWidth="1"/>
    <col min="44" max="44" width="0.7109375" style="29" customWidth="1"/>
    <col min="45" max="45" width="23.28515625" style="29" customWidth="1"/>
    <col min="46" max="46" width="21.85546875" style="29" customWidth="1"/>
    <col min="47" max="47" width="14.42578125" style="29" customWidth="1"/>
    <col min="48" max="48" width="18.5703125" style="29" customWidth="1"/>
    <col min="49" max="49" width="23.42578125" style="29" customWidth="1"/>
    <col min="50" max="50" width="21.7109375" style="29" customWidth="1"/>
    <col min="51" max="51" width="3.140625" style="29" customWidth="1"/>
    <col min="52" max="52" width="1.5703125" style="29" customWidth="1"/>
    <col min="53" max="16384" width="9.140625" style="29"/>
  </cols>
  <sheetData>
    <row r="1" spans="1:53" ht="36.75" customHeight="1" x14ac:dyDescent="0.25">
      <c r="A1" s="167"/>
      <c r="B1" s="167"/>
      <c r="C1" s="229" t="s">
        <v>134</v>
      </c>
      <c r="D1" s="229"/>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30" t="s">
        <v>141</v>
      </c>
      <c r="AU1" s="230"/>
      <c r="AV1" s="230"/>
      <c r="AW1" s="230"/>
      <c r="AX1" s="230"/>
      <c r="AY1" s="230"/>
      <c r="AZ1" s="168"/>
      <c r="BA1" s="52"/>
    </row>
    <row r="2" spans="1:53" ht="3.75" customHeight="1" thickBot="1" x14ac:dyDescent="0.3">
      <c r="A2" s="169"/>
      <c r="B2" s="169"/>
      <c r="C2" s="47"/>
      <c r="D2" s="47"/>
      <c r="E2" s="47" t="s">
        <v>89</v>
      </c>
      <c r="F2" s="47"/>
      <c r="G2" s="47"/>
      <c r="H2" s="47"/>
      <c r="I2" s="47"/>
      <c r="J2" s="47"/>
      <c r="K2" s="47"/>
      <c r="L2" s="47"/>
      <c r="M2" s="47"/>
      <c r="N2" s="47"/>
      <c r="O2" s="47"/>
      <c r="P2" s="47"/>
      <c r="Q2" s="47"/>
      <c r="R2" s="57"/>
      <c r="S2" s="57"/>
      <c r="T2" s="57"/>
      <c r="U2" s="57"/>
      <c r="V2" s="57"/>
      <c r="W2" s="57"/>
      <c r="X2" s="57"/>
      <c r="Y2" s="57"/>
      <c r="Z2" s="57"/>
      <c r="AA2" s="57"/>
      <c r="AB2" s="57"/>
      <c r="AC2" s="57"/>
      <c r="AD2" s="47"/>
      <c r="AE2" s="47"/>
      <c r="AF2" s="47"/>
      <c r="AG2" s="47"/>
      <c r="AH2" s="47"/>
      <c r="AI2" s="47"/>
      <c r="AJ2" s="47"/>
      <c r="AK2" s="47"/>
      <c r="AL2" s="47"/>
      <c r="AM2" s="47"/>
      <c r="AN2" s="47"/>
      <c r="AO2" s="47"/>
      <c r="AP2" s="47"/>
      <c r="AQ2" s="47"/>
      <c r="AR2" s="47"/>
      <c r="AS2" s="47"/>
      <c r="AT2" s="53"/>
      <c r="AU2" s="47"/>
      <c r="AV2" s="47"/>
      <c r="AW2" s="47"/>
      <c r="AX2" s="47"/>
      <c r="AY2" s="47"/>
      <c r="AZ2" s="170"/>
    </row>
    <row r="3" spans="1:53" ht="45" customHeight="1" x14ac:dyDescent="0.25">
      <c r="A3" s="169"/>
      <c r="B3" s="169"/>
      <c r="C3" s="143"/>
      <c r="D3" s="144"/>
      <c r="E3" s="144"/>
      <c r="F3" s="144"/>
      <c r="G3" s="144"/>
      <c r="H3" s="144"/>
      <c r="I3" s="144"/>
      <c r="J3" s="144"/>
      <c r="K3" s="144"/>
      <c r="L3" s="144"/>
      <c r="M3" s="144"/>
      <c r="N3" s="144"/>
      <c r="O3" s="144"/>
      <c r="P3" s="144"/>
      <c r="Q3" s="144"/>
      <c r="R3" s="145"/>
      <c r="S3" s="145"/>
      <c r="T3" s="145"/>
      <c r="U3" s="145"/>
      <c r="V3" s="145"/>
      <c r="W3" s="145"/>
      <c r="X3" s="145"/>
      <c r="Y3" s="145"/>
      <c r="Z3" s="145"/>
      <c r="AA3" s="145"/>
      <c r="AB3" s="145"/>
      <c r="AC3" s="145"/>
      <c r="AD3" s="144"/>
      <c r="AE3" s="144"/>
      <c r="AF3" s="144"/>
      <c r="AG3" s="144"/>
      <c r="AH3" s="144"/>
      <c r="AI3" s="144"/>
      <c r="AJ3" s="144"/>
      <c r="AK3" s="144"/>
      <c r="AL3" s="144"/>
      <c r="AM3" s="144"/>
      <c r="AN3" s="146"/>
      <c r="AO3" s="47"/>
      <c r="AP3" s="212" t="s">
        <v>133</v>
      </c>
      <c r="AQ3" s="214"/>
      <c r="AR3" s="47"/>
      <c r="AS3" s="209" t="s">
        <v>125</v>
      </c>
      <c r="AT3" s="210"/>
      <c r="AU3" s="210"/>
      <c r="AV3" s="210"/>
      <c r="AW3" s="210"/>
      <c r="AX3" s="210"/>
      <c r="AY3" s="211"/>
      <c r="AZ3" s="170"/>
    </row>
    <row r="4" spans="1:53" ht="15" customHeight="1" x14ac:dyDescent="0.25">
      <c r="A4" s="169"/>
      <c r="B4" s="169"/>
      <c r="C4" s="147"/>
      <c r="D4" s="137">
        <v>4</v>
      </c>
      <c r="E4" s="137" t="str">
        <f ca="1">_xlfn.CONCAT(X5, X6, X7, X8)</f>
        <v>Based upon the data provided, there is a 40% probability that the next random Staff (FTE) drawn would be greater than 20.This data carries a Medium confidence level with a population size of 47. Furthermore, data suggests that there exists a 95% probability that the next random Staff (FTE) drawn would be greater than 0. And a 25% probability that the next random Staff (FTE) would be greater than 20.</v>
      </c>
      <c r="F4" s="137"/>
      <c r="G4" s="137"/>
      <c r="H4" s="137"/>
      <c r="I4" s="137"/>
      <c r="J4" s="137"/>
      <c r="K4" s="137"/>
      <c r="L4" s="137"/>
      <c r="M4" s="137"/>
      <c r="N4" s="137"/>
      <c r="O4" s="137"/>
      <c r="P4" s="137"/>
      <c r="Q4" s="137"/>
      <c r="R4" s="138"/>
      <c r="S4" s="138"/>
      <c r="T4" s="138"/>
      <c r="U4" s="138"/>
      <c r="V4" s="138"/>
      <c r="W4" s="138"/>
      <c r="X4" s="138" t="s">
        <v>93</v>
      </c>
      <c r="Y4" s="138"/>
      <c r="Z4" s="138"/>
      <c r="AA4" s="138"/>
      <c r="AB4" s="138"/>
      <c r="AC4" s="138"/>
      <c r="AD4" s="137"/>
      <c r="AE4" s="137"/>
      <c r="AF4" s="137"/>
      <c r="AG4" s="137"/>
      <c r="AH4" s="137"/>
      <c r="AI4" s="137"/>
      <c r="AJ4" s="137"/>
      <c r="AK4" s="137"/>
      <c r="AL4" s="137"/>
      <c r="AM4" s="137"/>
      <c r="AN4" s="148"/>
      <c r="AO4" s="47"/>
      <c r="AP4" s="54" t="s">
        <v>36</v>
      </c>
      <c r="AQ4" s="55" t="s">
        <v>37</v>
      </c>
      <c r="AR4" s="47"/>
      <c r="AS4" s="58" t="s">
        <v>87</v>
      </c>
      <c r="AT4" s="217" t="s">
        <v>85</v>
      </c>
      <c r="AU4" s="217"/>
      <c r="AV4" s="217"/>
      <c r="AW4" s="217"/>
      <c r="AX4" s="66" t="str">
        <f>AP5</f>
        <v>Staff (FTE)</v>
      </c>
      <c r="AY4" s="59"/>
      <c r="AZ4" s="170"/>
    </row>
    <row r="5" spans="1:53" ht="13.5" customHeight="1" x14ac:dyDescent="0.25">
      <c r="A5" s="169"/>
      <c r="B5" s="169"/>
      <c r="C5" s="147"/>
      <c r="D5" s="137">
        <v>1</v>
      </c>
      <c r="E5" s="137" t="s">
        <v>90</v>
      </c>
      <c r="F5" s="139">
        <f>LEFT(AS5, 4)*100</f>
        <v>40</v>
      </c>
      <c r="G5" s="137" t="s">
        <v>117</v>
      </c>
      <c r="H5" s="137" t="str">
        <f>AP5</f>
        <v>Staff (FTE)</v>
      </c>
      <c r="I5" s="137" t="s">
        <v>123</v>
      </c>
      <c r="J5" s="140" t="str">
        <f ca="1">'MONTE CARLO ANALYSIS'!J6</f>
        <v>20</v>
      </c>
      <c r="K5" s="137"/>
      <c r="L5" s="140"/>
      <c r="M5" s="137" t="s">
        <v>91</v>
      </c>
      <c r="N5" s="137"/>
      <c r="O5" s="137"/>
      <c r="P5" s="137"/>
      <c r="Q5" s="137"/>
      <c r="R5" s="138"/>
      <c r="S5" s="138"/>
      <c r="T5" s="138"/>
      <c r="U5" s="138"/>
      <c r="V5" s="138"/>
      <c r="W5" s="138"/>
      <c r="X5" s="138" t="str">
        <f ca="1">_xlfn.CONCAT(E5:M5)</f>
        <v>Based upon the data provided, there is a 40% probability that the next random Staff (FTE) drawn would be greater than 20.</v>
      </c>
      <c r="Y5" s="138"/>
      <c r="Z5" s="138"/>
      <c r="AA5" s="138"/>
      <c r="AB5" s="138"/>
      <c r="AC5" s="138"/>
      <c r="AD5" s="137"/>
      <c r="AE5" s="137"/>
      <c r="AF5" s="137"/>
      <c r="AG5" s="137"/>
      <c r="AH5" s="137"/>
      <c r="AI5" s="137"/>
      <c r="AJ5" s="137"/>
      <c r="AK5" s="137"/>
      <c r="AL5" s="137"/>
      <c r="AM5" s="137"/>
      <c r="AN5" s="148"/>
      <c r="AO5" s="47"/>
      <c r="AP5" s="150" t="str">
        <f>_xlfn.CONCAT(DATA_ANALYSIS!S4, " ", DATA_ANALYSIS!U4)</f>
        <v>Staff (FTE)</v>
      </c>
      <c r="AQ5" s="151" t="str">
        <f>_xlfn.CONCAT(DATA_ANALYSIS!S5, " ", DATA_ANALYSIS!U5)</f>
        <v>Tickets Resolved (#/day)</v>
      </c>
      <c r="AR5" s="47"/>
      <c r="AS5" s="224">
        <v>0.4</v>
      </c>
      <c r="AT5" s="218" t="str">
        <f ca="1">E4</f>
        <v>Based upon the data provided, there is a 40% probability that the next random Staff (FTE) drawn would be greater than 20.This data carries a Medium confidence level with a population size of 47. Furthermore, data suggests that there exists a 95% probability that the next random Staff (FTE) drawn would be greater than 0. And a 25% probability that the next random Staff (FTE) would be greater than 20.</v>
      </c>
      <c r="AU5" s="218"/>
      <c r="AV5" s="218"/>
      <c r="AW5" s="218"/>
      <c r="AX5" s="227" t="str">
        <f ca="1">'MONTE CARLO ANALYSIS'!J6</f>
        <v>20</v>
      </c>
      <c r="AY5" s="60"/>
      <c r="AZ5" s="170"/>
    </row>
    <row r="6" spans="1:53" ht="13.5" customHeight="1" x14ac:dyDescent="0.25">
      <c r="A6" s="169"/>
      <c r="B6" s="169"/>
      <c r="C6" s="147"/>
      <c r="D6" s="137">
        <f>IF(D4&gt;1, 1, 0)</f>
        <v>1</v>
      </c>
      <c r="E6" s="137" t="s">
        <v>92</v>
      </c>
      <c r="F6" s="137" t="str">
        <f>DATA_ANALYSIS!S16</f>
        <v>Medium</v>
      </c>
      <c r="G6" s="137" t="s">
        <v>94</v>
      </c>
      <c r="H6" s="141">
        <f>DATA_ANALYSIS!S12</f>
        <v>47</v>
      </c>
      <c r="I6" s="137" t="s">
        <v>91</v>
      </c>
      <c r="J6" s="137"/>
      <c r="K6" s="137"/>
      <c r="L6" s="137"/>
      <c r="M6" s="137"/>
      <c r="N6" s="137"/>
      <c r="O6" s="137"/>
      <c r="P6" s="137"/>
      <c r="Q6" s="137"/>
      <c r="R6" s="138"/>
      <c r="S6" s="138"/>
      <c r="T6" s="138"/>
      <c r="U6" s="138"/>
      <c r="V6" s="138"/>
      <c r="W6" s="138"/>
      <c r="X6" s="138" t="str">
        <f>IF(D6=1, _xlfn.CONCAT(E6:M6), "")</f>
        <v>This data carries a Medium confidence level with a population size of 47.</v>
      </c>
      <c r="Y6" s="138"/>
      <c r="Z6" s="138"/>
      <c r="AA6" s="138"/>
      <c r="AB6" s="138"/>
      <c r="AC6" s="138"/>
      <c r="AD6" s="137"/>
      <c r="AE6" s="137"/>
      <c r="AF6" s="137"/>
      <c r="AG6" s="137"/>
      <c r="AH6" s="137"/>
      <c r="AI6" s="137"/>
      <c r="AJ6" s="137"/>
      <c r="AK6" s="137"/>
      <c r="AL6" s="137"/>
      <c r="AM6" s="137"/>
      <c r="AN6" s="148"/>
      <c r="AO6" s="47"/>
      <c r="AP6" s="215" t="str">
        <f>DATA_ANALYSIS!V4</f>
        <v>Number of full-time equivalent staff on board to support the IT help desk.</v>
      </c>
      <c r="AQ6" s="231" t="str">
        <f>DATA_ANALYSIS!V5</f>
        <v>Number of tickets resolved across the IT help desk each day.</v>
      </c>
      <c r="AR6" s="47"/>
      <c r="AS6" s="224"/>
      <c r="AT6" s="218"/>
      <c r="AU6" s="218"/>
      <c r="AV6" s="218"/>
      <c r="AW6" s="218"/>
      <c r="AX6" s="227"/>
      <c r="AY6" s="61"/>
      <c r="AZ6" s="170"/>
    </row>
    <row r="7" spans="1:53" ht="50.25" customHeight="1" thickBot="1" x14ac:dyDescent="0.3">
      <c r="A7" s="169"/>
      <c r="B7" s="169"/>
      <c r="C7" s="147"/>
      <c r="D7" s="137">
        <f>IF(D4&gt;2, 1, 0)</f>
        <v>1</v>
      </c>
      <c r="E7" s="137" t="s">
        <v>161</v>
      </c>
      <c r="F7" s="139">
        <f>LEFT('MONTE CARLO ANALYSIS'!I4, 4)*100</f>
        <v>95</v>
      </c>
      <c r="G7" s="137" t="s">
        <v>117</v>
      </c>
      <c r="H7" s="137" t="str">
        <f>AP5</f>
        <v>Staff (FTE)</v>
      </c>
      <c r="I7" s="137" t="s">
        <v>123</v>
      </c>
      <c r="J7" s="140" t="str">
        <f ca="1">'MONTE CARLO ANALYSIS'!J4</f>
        <v>0</v>
      </c>
      <c r="K7" s="137" t="s">
        <v>91</v>
      </c>
      <c r="L7" s="137"/>
      <c r="M7" s="137"/>
      <c r="N7" s="137"/>
      <c r="O7" s="137"/>
      <c r="P7" s="137"/>
      <c r="Q7" s="137"/>
      <c r="R7" s="138"/>
      <c r="S7" s="138"/>
      <c r="T7" s="138"/>
      <c r="U7" s="138"/>
      <c r="V7" s="138"/>
      <c r="W7" s="138"/>
      <c r="X7" s="138" t="str">
        <f ca="1">IF(D7=1, _xlfn.CONCAT(E7:M7), "")</f>
        <v xml:space="preserve"> Furthermore, data suggests that there exists a 95% probability that the next random Staff (FTE) drawn would be greater than 0.</v>
      </c>
      <c r="Y7" s="138"/>
      <c r="Z7" s="138"/>
      <c r="AA7" s="138"/>
      <c r="AB7" s="138"/>
      <c r="AC7" s="138"/>
      <c r="AD7" s="137"/>
      <c r="AE7" s="137"/>
      <c r="AF7" s="137"/>
      <c r="AG7" s="137"/>
      <c r="AH7" s="137"/>
      <c r="AI7" s="137"/>
      <c r="AJ7" s="137"/>
      <c r="AK7" s="137"/>
      <c r="AL7" s="137"/>
      <c r="AM7" s="137"/>
      <c r="AN7" s="148"/>
      <c r="AO7" s="47"/>
      <c r="AP7" s="216"/>
      <c r="AQ7" s="232"/>
      <c r="AR7" s="47"/>
      <c r="AS7" s="225"/>
      <c r="AT7" s="226"/>
      <c r="AU7" s="226"/>
      <c r="AV7" s="226"/>
      <c r="AW7" s="226"/>
      <c r="AX7" s="228"/>
      <c r="AY7" s="62"/>
      <c r="AZ7" s="170"/>
    </row>
    <row r="8" spans="1:53" ht="10.5" customHeight="1" thickBot="1" x14ac:dyDescent="0.3">
      <c r="A8" s="169"/>
      <c r="B8" s="169"/>
      <c r="C8" s="147"/>
      <c r="D8" s="137">
        <f>IF(D4&gt;3, 1, 0)</f>
        <v>1</v>
      </c>
      <c r="E8" s="137" t="s">
        <v>95</v>
      </c>
      <c r="F8" s="139">
        <f>LEFT('MONTE CARLO ANALYSIS'!L5, 4)*100</f>
        <v>25</v>
      </c>
      <c r="G8" s="137" t="s">
        <v>117</v>
      </c>
      <c r="H8" s="137" t="str">
        <f>AP5</f>
        <v>Staff (FTE)</v>
      </c>
      <c r="I8" s="137" t="s">
        <v>124</v>
      </c>
      <c r="J8" s="140" t="str">
        <f ca="1">'MONTE CARLO ANALYSIS'!J5</f>
        <v>20</v>
      </c>
      <c r="K8" s="137"/>
      <c r="L8" s="137"/>
      <c r="M8" s="137" t="s">
        <v>91</v>
      </c>
      <c r="N8" s="137"/>
      <c r="O8" s="137"/>
      <c r="P8" s="137"/>
      <c r="Q8" s="137"/>
      <c r="R8" s="138"/>
      <c r="S8" s="138"/>
      <c r="T8" s="138"/>
      <c r="U8" s="138"/>
      <c r="V8" s="138"/>
      <c r="W8" s="138"/>
      <c r="X8" s="138" t="str">
        <f ca="1">IF(D8=1, _xlfn.CONCAT(E8:M8), "")</f>
        <v xml:space="preserve"> And a 25% probability that the next random Staff (FTE) would be greater than 20.</v>
      </c>
      <c r="Y8" s="138"/>
      <c r="Z8" s="138"/>
      <c r="AA8" s="138"/>
      <c r="AB8" s="138"/>
      <c r="AC8" s="138"/>
      <c r="AD8" s="137"/>
      <c r="AE8" s="137"/>
      <c r="AF8" s="137"/>
      <c r="AG8" s="137"/>
      <c r="AH8" s="137"/>
      <c r="AI8" s="137"/>
      <c r="AJ8" s="137"/>
      <c r="AK8" s="137"/>
      <c r="AL8" s="137"/>
      <c r="AM8" s="137"/>
      <c r="AN8" s="148"/>
      <c r="AO8" s="47"/>
      <c r="AP8" s="52"/>
      <c r="AQ8" s="52"/>
      <c r="AR8" s="47"/>
      <c r="AS8" s="52"/>
      <c r="AT8" s="52"/>
      <c r="AU8" s="52"/>
      <c r="AV8" s="52"/>
      <c r="AW8" s="52"/>
      <c r="AX8" s="52"/>
      <c r="AY8" s="52"/>
      <c r="AZ8" s="170"/>
    </row>
    <row r="9" spans="1:53" ht="45" customHeight="1" x14ac:dyDescent="0.25">
      <c r="A9" s="169"/>
      <c r="B9" s="169"/>
      <c r="C9" s="147"/>
      <c r="D9" s="137"/>
      <c r="E9" s="137"/>
      <c r="F9" s="139"/>
      <c r="G9" s="137"/>
      <c r="H9" s="137"/>
      <c r="I9" s="137"/>
      <c r="J9" s="140"/>
      <c r="K9" s="137"/>
      <c r="L9" s="137"/>
      <c r="M9" s="137"/>
      <c r="N9" s="137"/>
      <c r="O9" s="137"/>
      <c r="P9" s="137"/>
      <c r="Q9" s="137"/>
      <c r="R9" s="138"/>
      <c r="S9" s="138"/>
      <c r="T9" s="138"/>
      <c r="U9" s="138"/>
      <c r="V9" s="138"/>
      <c r="W9" s="138"/>
      <c r="X9" s="138"/>
      <c r="Y9" s="138"/>
      <c r="Z9" s="138"/>
      <c r="AA9" s="138"/>
      <c r="AB9" s="138"/>
      <c r="AC9" s="138"/>
      <c r="AD9" s="137"/>
      <c r="AE9" s="137"/>
      <c r="AF9" s="137"/>
      <c r="AG9" s="137"/>
      <c r="AH9" s="137"/>
      <c r="AI9" s="137"/>
      <c r="AJ9" s="137"/>
      <c r="AK9" s="137"/>
      <c r="AL9" s="137"/>
      <c r="AM9" s="137"/>
      <c r="AN9" s="148"/>
      <c r="AO9" s="47"/>
      <c r="AP9" s="233" t="s">
        <v>135</v>
      </c>
      <c r="AQ9" s="234"/>
      <c r="AR9" s="47"/>
      <c r="AS9" s="212" t="s">
        <v>128</v>
      </c>
      <c r="AT9" s="213"/>
      <c r="AU9" s="213"/>
      <c r="AV9" s="213"/>
      <c r="AW9" s="213"/>
      <c r="AX9" s="213"/>
      <c r="AY9" s="214"/>
      <c r="AZ9" s="170"/>
    </row>
    <row r="10" spans="1:53" ht="15" customHeight="1" x14ac:dyDescent="0.25">
      <c r="A10" s="169"/>
      <c r="B10" s="169"/>
      <c r="C10" s="147"/>
      <c r="D10" s="137"/>
      <c r="E10" s="137"/>
      <c r="F10" s="137"/>
      <c r="G10" s="137"/>
      <c r="H10" s="137"/>
      <c r="I10" s="137"/>
      <c r="J10" s="137"/>
      <c r="K10" s="137"/>
      <c r="L10" s="137"/>
      <c r="M10" s="137"/>
      <c r="N10" s="137"/>
      <c r="O10" s="137"/>
      <c r="P10" s="137"/>
      <c r="Q10" s="137"/>
      <c r="R10" s="138"/>
      <c r="S10" s="138"/>
      <c r="T10" s="138"/>
      <c r="U10" s="138"/>
      <c r="V10" s="138"/>
      <c r="W10" s="138"/>
      <c r="X10" s="138"/>
      <c r="Y10" s="138"/>
      <c r="Z10" s="138"/>
      <c r="AA10" s="138"/>
      <c r="AB10" s="138"/>
      <c r="AC10" s="138"/>
      <c r="AD10" s="137"/>
      <c r="AE10" s="137"/>
      <c r="AF10" s="137"/>
      <c r="AG10" s="137"/>
      <c r="AH10" s="137"/>
      <c r="AI10" s="137"/>
      <c r="AJ10" s="137"/>
      <c r="AK10" s="137"/>
      <c r="AL10" s="137"/>
      <c r="AM10" s="137"/>
      <c r="AN10" s="148"/>
      <c r="AO10" s="47"/>
      <c r="AP10" s="205"/>
      <c r="AQ10" s="206"/>
      <c r="AR10" s="47"/>
      <c r="AS10" s="56" t="str">
        <f>_xlfn.CONCAT(DATA_ANALYSIS!S4, " ", DATA_ANALYSIS!U4)</f>
        <v>Staff (FTE)</v>
      </c>
      <c r="AT10" s="217" t="s">
        <v>86</v>
      </c>
      <c r="AU10" s="217"/>
      <c r="AV10" s="217"/>
      <c r="AW10" s="217"/>
      <c r="AX10" s="66" t="str">
        <f>_xlfn.CONCAT(DATA_ANALYSIS!S5, " ", DATA_ANALYSIS!U5)</f>
        <v>Tickets Resolved (#/day)</v>
      </c>
      <c r="AY10" s="180"/>
      <c r="AZ10" s="170"/>
    </row>
    <row r="11" spans="1:53" ht="13.5" customHeight="1" x14ac:dyDescent="0.25">
      <c r="A11" s="169"/>
      <c r="B11" s="169"/>
      <c r="C11" s="147"/>
      <c r="D11" s="137"/>
      <c r="E11" s="137" t="s">
        <v>96</v>
      </c>
      <c r="F11" s="137"/>
      <c r="G11" s="137"/>
      <c r="H11" s="137"/>
      <c r="I11" s="137"/>
      <c r="J11" s="137"/>
      <c r="K11" s="137"/>
      <c r="L11" s="137"/>
      <c r="M11" s="137"/>
      <c r="N11" s="137"/>
      <c r="O11" s="137"/>
      <c r="P11" s="137"/>
      <c r="Q11" s="137"/>
      <c r="R11" s="138"/>
      <c r="S11" s="138"/>
      <c r="T11" s="138"/>
      <c r="U11" s="138"/>
      <c r="V11" s="138"/>
      <c r="W11" s="138"/>
      <c r="X11" s="138"/>
      <c r="Y11" s="138"/>
      <c r="Z11" s="138"/>
      <c r="AA11" s="138"/>
      <c r="AB11" s="138"/>
      <c r="AC11" s="138"/>
      <c r="AD11" s="137"/>
      <c r="AE11" s="137"/>
      <c r="AF11" s="137"/>
      <c r="AG11" s="137"/>
      <c r="AH11" s="137"/>
      <c r="AI11" s="137"/>
      <c r="AJ11" s="137"/>
      <c r="AK11" s="137"/>
      <c r="AL11" s="137"/>
      <c r="AM11" s="137"/>
      <c r="AN11" s="148"/>
      <c r="AO11" s="47"/>
      <c r="AP11" s="205"/>
      <c r="AQ11" s="206"/>
      <c r="AR11" s="47"/>
      <c r="AS11" s="220">
        <v>9</v>
      </c>
      <c r="AT11" s="218" t="str">
        <f>E12</f>
        <v>Based upon the data provided, Staff (FTE) of 9 would yield Tickets Resolved (#/day) of 18.49.This forecast is supported by an overall Medium level of confidence. With 47 data points, the sample size carries a Medium level of confidence within the population sub-category. With this Staff (FTE) value occuring 6 times in the data set and yielding an average of 19.6, this forecast is 6.36% off from the average precedent occurrence, thereby yielding a High level of confidence within the precedence sub-category.   The fit (coefficient determination or R2) is 0.99, yielding a Medium level of confidence for the Fit sub-category.  Finally, based upon a Standard Deviation of 2, this data set has 2 outliers for the Staff (FTE) inputs, and 2 outliers for the resulting Tickets Resolved (#/day) outputs.</v>
      </c>
      <c r="AU11" s="218"/>
      <c r="AV11" s="218"/>
      <c r="AW11" s="218"/>
      <c r="AX11" s="222" t="str">
        <f>LEFT(DATA_ANALYSIS!E20*FORECAST!AS11+DATA_ANALYSIS!R20, 5)</f>
        <v>18.49</v>
      </c>
      <c r="AY11" s="63"/>
      <c r="AZ11" s="170"/>
    </row>
    <row r="12" spans="1:53" ht="13.5" customHeight="1" x14ac:dyDescent="0.25">
      <c r="A12" s="169"/>
      <c r="B12" s="169"/>
      <c r="C12" s="147"/>
      <c r="D12" s="137">
        <v>7</v>
      </c>
      <c r="E12" s="137" t="str">
        <f>_xlfn.CONCAT(X13:X20)</f>
        <v>Based upon the data provided, Staff (FTE) of 9 would yield Tickets Resolved (#/day) of 18.49.This forecast is supported by an overall Medium level of confidence. With 47 data points, the sample size carries a Medium level of confidence within the population sub-category. With this Staff (FTE) value occuring 6 times in the data set and yielding an average of 19.6, this forecast is 6.36% off from the average precedent occurrence, thereby yielding a High level of confidence within the precedence sub-category.   The fit (coefficient determination or R2) is 0.99, yielding a Medium level of confidence for the Fit sub-category.  Finally, based upon a Standard Deviation of 2, this data set has 2 outliers for the Staff (FTE) inputs, and 2 outliers for the resulting Tickets Resolved (#/day) outputs.</v>
      </c>
      <c r="F12" s="137"/>
      <c r="G12" s="137"/>
      <c r="H12" s="137"/>
      <c r="I12" s="137"/>
      <c r="J12" s="137"/>
      <c r="K12" s="137"/>
      <c r="L12" s="137" t="s">
        <v>91</v>
      </c>
      <c r="M12" s="137"/>
      <c r="N12" s="137"/>
      <c r="O12" s="137"/>
      <c r="P12" s="137"/>
      <c r="Q12" s="137"/>
      <c r="R12" s="138"/>
      <c r="S12" s="138"/>
      <c r="T12" s="138"/>
      <c r="U12" s="138"/>
      <c r="V12" s="138"/>
      <c r="W12" s="138"/>
      <c r="X12" s="138"/>
      <c r="Y12" s="138"/>
      <c r="Z12" s="138"/>
      <c r="AA12" s="138"/>
      <c r="AB12" s="138"/>
      <c r="AC12" s="138"/>
      <c r="AD12" s="137"/>
      <c r="AE12" s="137"/>
      <c r="AF12" s="137"/>
      <c r="AG12" s="137"/>
      <c r="AH12" s="137"/>
      <c r="AI12" s="137"/>
      <c r="AJ12" s="137"/>
      <c r="AK12" s="137"/>
      <c r="AL12" s="137"/>
      <c r="AM12" s="142"/>
      <c r="AN12" s="149" t="s">
        <v>142</v>
      </c>
      <c r="AO12" s="47"/>
      <c r="AP12" s="205"/>
      <c r="AQ12" s="206"/>
      <c r="AR12" s="47"/>
      <c r="AS12" s="220"/>
      <c r="AT12" s="218"/>
      <c r="AU12" s="218"/>
      <c r="AV12" s="218"/>
      <c r="AW12" s="218"/>
      <c r="AX12" s="222"/>
      <c r="AY12" s="64"/>
      <c r="AZ12" s="170"/>
    </row>
    <row r="13" spans="1:53" ht="13.5" customHeight="1" x14ac:dyDescent="0.25">
      <c r="A13" s="169"/>
      <c r="B13" s="169"/>
      <c r="C13" s="147"/>
      <c r="D13" s="137">
        <v>1</v>
      </c>
      <c r="E13" s="138" t="s">
        <v>118</v>
      </c>
      <c r="F13" s="137" t="str">
        <f>AP5</f>
        <v>Staff (FTE)</v>
      </c>
      <c r="G13" s="137" t="s">
        <v>97</v>
      </c>
      <c r="H13" s="140">
        <f>AS11</f>
        <v>9</v>
      </c>
      <c r="I13" s="137" t="s">
        <v>119</v>
      </c>
      <c r="J13" s="137" t="str">
        <f>AQ5</f>
        <v>Tickets Resolved (#/day)</v>
      </c>
      <c r="K13" s="137" t="s">
        <v>97</v>
      </c>
      <c r="L13" s="140" t="str">
        <f>AX11</f>
        <v>18.49</v>
      </c>
      <c r="M13" s="137" t="s">
        <v>91</v>
      </c>
      <c r="N13" s="137"/>
      <c r="O13" s="137"/>
      <c r="P13" s="137"/>
      <c r="Q13" s="137"/>
      <c r="R13" s="138"/>
      <c r="S13" s="138"/>
      <c r="T13" s="138"/>
      <c r="U13" s="138"/>
      <c r="V13" s="138"/>
      <c r="W13" s="138"/>
      <c r="X13" s="138" t="str">
        <f>_xlfn.CONCAT(E13:M13)</f>
        <v>Based upon the data provided, Staff (FTE) of 9 would yield Tickets Resolved (#/day) of 18.49.</v>
      </c>
      <c r="Y13" s="138"/>
      <c r="Z13" s="138"/>
      <c r="AA13" s="138"/>
      <c r="AB13" s="138"/>
      <c r="AC13" s="138"/>
      <c r="AD13" s="137"/>
      <c r="AE13" s="137"/>
      <c r="AF13" s="137"/>
      <c r="AG13" s="137"/>
      <c r="AH13" s="137"/>
      <c r="AI13" s="137"/>
      <c r="AJ13" s="137"/>
      <c r="AK13" s="137"/>
      <c r="AL13" s="137"/>
      <c r="AM13" s="142"/>
      <c r="AN13" s="149" t="s">
        <v>143</v>
      </c>
      <c r="AO13" s="47"/>
      <c r="AP13" s="205"/>
      <c r="AQ13" s="206"/>
      <c r="AR13" s="47"/>
      <c r="AS13" s="220"/>
      <c r="AT13" s="218"/>
      <c r="AU13" s="218"/>
      <c r="AV13" s="218"/>
      <c r="AW13" s="218"/>
      <c r="AX13" s="222"/>
      <c r="AY13" s="64"/>
      <c r="AZ13" s="170"/>
    </row>
    <row r="14" spans="1:53" ht="13.5" customHeight="1" x14ac:dyDescent="0.25">
      <c r="A14" s="169"/>
      <c r="B14" s="169"/>
      <c r="C14" s="147"/>
      <c r="D14" s="137">
        <f>IF(D$12&gt;1, 1,0)</f>
        <v>1</v>
      </c>
      <c r="E14" s="137" t="s">
        <v>102</v>
      </c>
      <c r="F14" s="137" t="str">
        <f>DATA_ANALYSIS!V16</f>
        <v>Medium</v>
      </c>
      <c r="G14" s="137" t="s">
        <v>99</v>
      </c>
      <c r="H14" s="137"/>
      <c r="I14" s="137"/>
      <c r="J14" s="137"/>
      <c r="K14" s="137"/>
      <c r="L14" s="137"/>
      <c r="M14" s="137"/>
      <c r="N14" s="137"/>
      <c r="O14" s="137"/>
      <c r="P14" s="137"/>
      <c r="Q14" s="137"/>
      <c r="R14" s="138"/>
      <c r="S14" s="138"/>
      <c r="T14" s="138"/>
      <c r="U14" s="138"/>
      <c r="V14" s="138"/>
      <c r="W14" s="138"/>
      <c r="X14" s="138" t="str">
        <f>IF(D14=1, _xlfn.CONCAT(E14:K14), "")</f>
        <v>This forecast is supported by an overall Medium level of confidence.</v>
      </c>
      <c r="Y14" s="138"/>
      <c r="Z14" s="138"/>
      <c r="AA14" s="138"/>
      <c r="AB14" s="138"/>
      <c r="AC14" s="138"/>
      <c r="AD14" s="137"/>
      <c r="AE14" s="137"/>
      <c r="AF14" s="137"/>
      <c r="AG14" s="137"/>
      <c r="AH14" s="137"/>
      <c r="AI14" s="137"/>
      <c r="AJ14" s="137"/>
      <c r="AK14" s="137"/>
      <c r="AL14" s="137"/>
      <c r="AM14" s="142"/>
      <c r="AN14" s="149" t="s">
        <v>144</v>
      </c>
      <c r="AO14" s="47"/>
      <c r="AP14" s="205"/>
      <c r="AQ14" s="206"/>
      <c r="AR14" s="47"/>
      <c r="AS14" s="220"/>
      <c r="AT14" s="218"/>
      <c r="AU14" s="218"/>
      <c r="AV14" s="218"/>
      <c r="AW14" s="218"/>
      <c r="AX14" s="222"/>
      <c r="AY14" s="64"/>
      <c r="AZ14" s="170"/>
    </row>
    <row r="15" spans="1:53" ht="13.5" customHeight="1" x14ac:dyDescent="0.25">
      <c r="A15" s="169"/>
      <c r="B15" s="169"/>
      <c r="C15" s="147"/>
      <c r="D15" s="137">
        <f>IF(D$12&gt;2, 1,0)</f>
        <v>1</v>
      </c>
      <c r="E15" s="137" t="s">
        <v>120</v>
      </c>
      <c r="F15" s="141">
        <f>DATA_ANALYSIS!S12</f>
        <v>47</v>
      </c>
      <c r="G15" s="137" t="s">
        <v>101</v>
      </c>
      <c r="H15" s="137" t="str">
        <f>DATA_ANALYSIS!S16</f>
        <v>Medium</v>
      </c>
      <c r="I15" s="137" t="s">
        <v>127</v>
      </c>
      <c r="J15" s="137"/>
      <c r="K15" s="137"/>
      <c r="L15" s="137"/>
      <c r="M15" s="137"/>
      <c r="N15" s="137"/>
      <c r="O15" s="137"/>
      <c r="P15" s="137"/>
      <c r="Q15" s="137"/>
      <c r="R15" s="138"/>
      <c r="S15" s="138"/>
      <c r="T15" s="138"/>
      <c r="U15" s="138"/>
      <c r="V15" s="138"/>
      <c r="W15" s="138"/>
      <c r="X15" s="138" t="str">
        <f>IF(D15=1, _xlfn.CONCAT(E15:K15), "")</f>
        <v xml:space="preserve"> With 47 data points, the sample size carries a Medium level of confidence within the population sub-category.</v>
      </c>
      <c r="Y15" s="138"/>
      <c r="Z15" s="138"/>
      <c r="AA15" s="138"/>
      <c r="AB15" s="138"/>
      <c r="AC15" s="138"/>
      <c r="AD15" s="137"/>
      <c r="AE15" s="137"/>
      <c r="AF15" s="137"/>
      <c r="AG15" s="137"/>
      <c r="AH15" s="137"/>
      <c r="AI15" s="137"/>
      <c r="AJ15" s="137"/>
      <c r="AK15" s="137"/>
      <c r="AL15" s="137"/>
      <c r="AM15" s="142"/>
      <c r="AN15" s="149" t="s">
        <v>145</v>
      </c>
      <c r="AO15" s="47"/>
      <c r="AP15" s="205"/>
      <c r="AQ15" s="206"/>
      <c r="AR15" s="47"/>
      <c r="AS15" s="220"/>
      <c r="AT15" s="218"/>
      <c r="AU15" s="218"/>
      <c r="AV15" s="218"/>
      <c r="AW15" s="218"/>
      <c r="AX15" s="222"/>
      <c r="AY15" s="64"/>
      <c r="AZ15" s="170"/>
    </row>
    <row r="16" spans="1:53" ht="13.5" customHeight="1" x14ac:dyDescent="0.25">
      <c r="A16" s="169"/>
      <c r="B16" s="169"/>
      <c r="C16" s="147"/>
      <c r="D16" s="137">
        <f>IF(DATA_ANALYSIS!W8=0, 0, IF(D$12&gt;3, 1,0))</f>
        <v>1</v>
      </c>
      <c r="E16" s="137" t="s">
        <v>121</v>
      </c>
      <c r="F16" s="137" t="str">
        <f>AP5</f>
        <v>Staff (FTE)</v>
      </c>
      <c r="G16" s="137" t="s">
        <v>122</v>
      </c>
      <c r="H16" s="137">
        <f>DATA_ANALYSIS!W8</f>
        <v>6</v>
      </c>
      <c r="I16" s="137" t="s">
        <v>100</v>
      </c>
      <c r="J16" s="140" t="str">
        <f>LEFT(DATA_ANALYSIS!W9, 4)</f>
        <v>19.6</v>
      </c>
      <c r="K16" s="137" t="s">
        <v>177</v>
      </c>
      <c r="L16" s="137" t="str">
        <f>LEFT(DATA_ANALYSIS!T12*100, 4)</f>
        <v>6.36</v>
      </c>
      <c r="M16" s="137" t="s">
        <v>178</v>
      </c>
      <c r="N16" s="137" t="str">
        <f>DATA_ANALYSIS!T16</f>
        <v>High</v>
      </c>
      <c r="O16" s="137" t="s">
        <v>179</v>
      </c>
      <c r="P16" s="137"/>
      <c r="Q16" s="137"/>
      <c r="R16" s="138"/>
      <c r="S16" s="138"/>
      <c r="T16" s="138"/>
      <c r="U16" s="138"/>
      <c r="V16" s="138"/>
      <c r="W16" s="138"/>
      <c r="X16" s="137" t="str">
        <f>IF(D16=1, _xlfn.CONCAT(E16:Q16), "")</f>
        <v xml:space="preserve"> With this Staff (FTE) value occuring 6 times in the data set and yielding an average of 19.6, this forecast is 6.36% off from the average precedent occurrence, thereby yielding a High level of confidence within the precedence sub-category.  </v>
      </c>
      <c r="Y16" s="138"/>
      <c r="Z16" s="138"/>
      <c r="AA16" s="138"/>
      <c r="AB16" s="138"/>
      <c r="AC16" s="138"/>
      <c r="AD16" s="137"/>
      <c r="AE16" s="137"/>
      <c r="AF16" s="137"/>
      <c r="AG16" s="137"/>
      <c r="AH16" s="137"/>
      <c r="AI16" s="137"/>
      <c r="AJ16" s="137"/>
      <c r="AK16" s="137"/>
      <c r="AL16" s="137"/>
      <c r="AM16" s="142"/>
      <c r="AN16" s="149"/>
      <c r="AO16" s="47"/>
      <c r="AP16" s="205"/>
      <c r="AQ16" s="206"/>
      <c r="AR16" s="47"/>
      <c r="AS16" s="220"/>
      <c r="AT16" s="218"/>
      <c r="AU16" s="218"/>
      <c r="AV16" s="218"/>
      <c r="AW16" s="218"/>
      <c r="AX16" s="222"/>
      <c r="AY16" s="64"/>
      <c r="AZ16" s="170"/>
    </row>
    <row r="17" spans="1:52" ht="45" customHeight="1" thickBot="1" x14ac:dyDescent="0.3">
      <c r="A17" s="169"/>
      <c r="B17" s="169"/>
      <c r="C17" s="202" t="s">
        <v>146</v>
      </c>
      <c r="D17" s="203"/>
      <c r="E17" s="203"/>
      <c r="F17" s="203"/>
      <c r="G17" s="203"/>
      <c r="H17" s="203"/>
      <c r="I17" s="203"/>
      <c r="J17" s="203"/>
      <c r="K17" s="203"/>
      <c r="L17" s="203"/>
      <c r="M17" s="203"/>
      <c r="N17" s="203"/>
      <c r="O17" s="203"/>
      <c r="P17" s="203"/>
      <c r="Q17" s="203"/>
      <c r="R17" s="203"/>
      <c r="S17" s="203"/>
      <c r="T17" s="203"/>
      <c r="U17" s="203"/>
      <c r="V17" s="203"/>
      <c r="W17" s="203"/>
      <c r="X17" s="203"/>
      <c r="Y17" s="203"/>
      <c r="Z17" s="203"/>
      <c r="AA17" s="203"/>
      <c r="AB17" s="203"/>
      <c r="AC17" s="203"/>
      <c r="AD17" s="203"/>
      <c r="AE17" s="203"/>
      <c r="AF17" s="203"/>
      <c r="AG17" s="203"/>
      <c r="AH17" s="203"/>
      <c r="AI17" s="203"/>
      <c r="AJ17" s="203"/>
      <c r="AK17" s="203"/>
      <c r="AL17" s="203"/>
      <c r="AM17" s="203"/>
      <c r="AN17" s="204"/>
      <c r="AO17" s="47"/>
      <c r="AP17" s="207"/>
      <c r="AQ17" s="208"/>
      <c r="AR17" s="47"/>
      <c r="AS17" s="221"/>
      <c r="AT17" s="219"/>
      <c r="AU17" s="219"/>
      <c r="AV17" s="219"/>
      <c r="AW17" s="219"/>
      <c r="AX17" s="223"/>
      <c r="AY17" s="65"/>
      <c r="AZ17" s="170"/>
    </row>
    <row r="18" spans="1:52" ht="14.25" customHeight="1" thickBot="1" x14ac:dyDescent="0.3">
      <c r="A18" s="171"/>
      <c r="B18" s="171"/>
      <c r="C18" s="172"/>
      <c r="D18" s="172">
        <f>IF(D$12&gt;5, 1,0)</f>
        <v>1</v>
      </c>
      <c r="E18" s="172" t="s">
        <v>158</v>
      </c>
      <c r="F18" s="173" t="str">
        <f>LEFT(DATA_ANALYSIS!U12, 4)</f>
        <v>0.99</v>
      </c>
      <c r="G18" s="172" t="s">
        <v>159</v>
      </c>
      <c r="H18" s="172" t="str">
        <f>DATA_ANALYSIS!U16</f>
        <v>Medium</v>
      </c>
      <c r="I18" s="172" t="s">
        <v>160</v>
      </c>
      <c r="J18" s="172"/>
      <c r="K18" s="172"/>
      <c r="L18" s="172"/>
      <c r="M18" s="172"/>
      <c r="N18" s="172"/>
      <c r="O18" s="172"/>
      <c r="P18" s="172"/>
      <c r="Q18" s="172"/>
      <c r="R18" s="174"/>
      <c r="S18" s="174"/>
      <c r="T18" s="174"/>
      <c r="U18" s="174"/>
      <c r="V18" s="174"/>
      <c r="W18" s="174"/>
      <c r="X18" s="174" t="str">
        <f>IF(D18=1, _xlfn.CONCAT(E18:K18), "")</f>
        <v xml:space="preserve"> The fit (coefficient determination or R2) is 0.99, yielding a Medium level of confidence for the Fit sub-category.</v>
      </c>
      <c r="Y18" s="174"/>
      <c r="Z18" s="174"/>
      <c r="AA18" s="174"/>
      <c r="AB18" s="174"/>
      <c r="AC18" s="174"/>
      <c r="AD18" s="172"/>
      <c r="AE18" s="172"/>
      <c r="AF18" s="172"/>
      <c r="AG18" s="172"/>
      <c r="AH18" s="172"/>
      <c r="AI18" s="172"/>
      <c r="AJ18" s="172"/>
      <c r="AK18" s="172"/>
      <c r="AL18" s="172"/>
      <c r="AM18" s="172"/>
      <c r="AN18" s="172"/>
      <c r="AO18" s="172"/>
      <c r="AP18" s="172"/>
      <c r="AQ18" s="172"/>
      <c r="AR18" s="172"/>
      <c r="AS18" s="172"/>
      <c r="AT18" s="172"/>
      <c r="AU18" s="175" t="s">
        <v>132</v>
      </c>
      <c r="AV18" s="176" t="s">
        <v>129</v>
      </c>
      <c r="AW18" s="177" t="s">
        <v>130</v>
      </c>
      <c r="AX18" s="177" t="s">
        <v>131</v>
      </c>
      <c r="AY18" s="178"/>
      <c r="AZ18" s="179"/>
    </row>
    <row r="19" spans="1:52" ht="14.25" customHeight="1" x14ac:dyDescent="0.25">
      <c r="F19" s="36"/>
      <c r="AU19" s="51"/>
      <c r="AV19" s="49"/>
      <c r="AW19" s="50"/>
      <c r="AX19" s="50"/>
      <c r="AY19" s="48"/>
    </row>
    <row r="20" spans="1:52" ht="14.25" customHeight="1" x14ac:dyDescent="0.25">
      <c r="D20" s="29">
        <f>IF(D$12&gt;6, 1,0)</f>
        <v>1</v>
      </c>
      <c r="E20" s="29" t="s">
        <v>126</v>
      </c>
      <c r="F20" s="29" t="str">
        <f>DATA_ANALYSIS!W12</f>
        <v>Standard Deviation</v>
      </c>
      <c r="G20" s="29" t="s">
        <v>97</v>
      </c>
      <c r="H20" s="29">
        <f>VLOOKUP(DATA_ANALYSIS!W12, DATA_ANALYSIS!W13:X15,2, FALSE)</f>
        <v>2</v>
      </c>
      <c r="I20" s="29" t="s">
        <v>107</v>
      </c>
      <c r="J20" s="29">
        <f>DATA_ANALYSIS!X16</f>
        <v>2</v>
      </c>
      <c r="K20" s="29" t="s">
        <v>103</v>
      </c>
      <c r="L20" s="29" t="str">
        <f>AP5</f>
        <v>Staff (FTE)</v>
      </c>
      <c r="M20" s="29" t="s">
        <v>104</v>
      </c>
      <c r="N20" s="29">
        <f>DATA_ANALYSIS!X17</f>
        <v>2</v>
      </c>
      <c r="O20" s="29" t="s">
        <v>105</v>
      </c>
      <c r="P20" s="29" t="str">
        <f>AQ5</f>
        <v>Tickets Resolved (#/day)</v>
      </c>
      <c r="Q20" s="29" t="s">
        <v>106</v>
      </c>
      <c r="X20" s="41" t="str">
        <f>IF(D20=1, _xlfn.CONCAT(E20:Q20), "")</f>
        <v xml:space="preserve">  Finally, based upon a Standard Deviation of 2, this data set has 2 outliers for the Staff (FTE) inputs, and 2 outliers for the resulting Tickets Resolved (#/day) outputs.</v>
      </c>
    </row>
    <row r="35" spans="45:46" x14ac:dyDescent="0.25">
      <c r="AS35" s="39"/>
      <c r="AT35" s="40"/>
    </row>
    <row r="36" spans="45:46" x14ac:dyDescent="0.25">
      <c r="AS36" s="39"/>
      <c r="AT36" s="40"/>
    </row>
  </sheetData>
  <mergeCells count="18">
    <mergeCell ref="C1:AS1"/>
    <mergeCell ref="AT1:AY1"/>
    <mergeCell ref="AQ6:AQ7"/>
    <mergeCell ref="AP3:AQ3"/>
    <mergeCell ref="AP9:AQ9"/>
    <mergeCell ref="C17:AN17"/>
    <mergeCell ref="AP10:AQ17"/>
    <mergeCell ref="AS3:AY3"/>
    <mergeCell ref="AS9:AY9"/>
    <mergeCell ref="AP6:AP7"/>
    <mergeCell ref="AT10:AW10"/>
    <mergeCell ref="AT11:AW17"/>
    <mergeCell ref="AS11:AS17"/>
    <mergeCell ref="AX11:AX17"/>
    <mergeCell ref="AT4:AW4"/>
    <mergeCell ref="AS5:AS7"/>
    <mergeCell ref="AT5:AW7"/>
    <mergeCell ref="AX5:AX7"/>
  </mergeCells>
  <dataValidations count="3">
    <dataValidation allowBlank="1" showInputMessage="1" showErrorMessage="1" promptTitle="Pueo_Forecasting_Model" prompt="Based upon data presented into the &quot;Data_Analysis&quot; tab and user forecast inputs (white cells), the Forecast model summarizes data trends and provides forecast narratives with varying levels of detail (prescribed by user scroll bars)." sqref="C1:AS1"/>
    <dataValidation allowBlank="1" showInputMessage="1" showErrorMessage="1" promptTitle="% Probability" prompt="Enter the probability for which you would like to understand the minimum data input point that is likely to result." sqref="AS5:AS7"/>
    <dataValidation allowBlank="1" showInputMessage="1" showErrorMessage="1" promptTitle="Input" prompt="Enter the input (independent variable) for which you would like to estimate the corresponding output (dependent variable)." sqref="AS11:AS17"/>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Scroll Bar 1">
              <controlPr defaultSize="0" autoPict="0">
                <anchor moveWithCells="1">
                  <from>
                    <xdr:col>50</xdr:col>
                    <xdr:colOff>9525</xdr:colOff>
                    <xdr:row>10</xdr:row>
                    <xdr:rowOff>28575</xdr:rowOff>
                  </from>
                  <to>
                    <xdr:col>50</xdr:col>
                    <xdr:colOff>180975</xdr:colOff>
                    <xdr:row>16</xdr:row>
                    <xdr:rowOff>542925</xdr:rowOff>
                  </to>
                </anchor>
              </controlPr>
            </control>
          </mc:Choice>
        </mc:AlternateContent>
        <mc:AlternateContent xmlns:mc="http://schemas.openxmlformats.org/markup-compatibility/2006">
          <mc:Choice Requires="x14">
            <control shapeId="2052" r:id="rId5" name="Scroll Bar 4">
              <controlPr defaultSize="0" autoPict="0">
                <anchor moveWithCells="1">
                  <from>
                    <xdr:col>50</xdr:col>
                    <xdr:colOff>19050</xdr:colOff>
                    <xdr:row>4</xdr:row>
                    <xdr:rowOff>28575</xdr:rowOff>
                  </from>
                  <to>
                    <xdr:col>50</xdr:col>
                    <xdr:colOff>180975</xdr:colOff>
                    <xdr:row>6</xdr:row>
                    <xdr:rowOff>590550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6" id="{00000000-000E-0000-0300-000004000000}">
            <xm:f>IF(DATA_ANALYSIS!$V$16="low", 1, 0)=1</xm:f>
            <x14:dxf>
              <fill>
                <patternFill>
                  <bgColor rgb="FFFFCCCC"/>
                </patternFill>
              </fill>
            </x14:dxf>
          </x14:cfRule>
          <x14:cfRule type="expression" priority="17" id="{00000000-000E-0000-0300-000005000000}">
            <xm:f>IF(DATA_ANALYSIS!$V$16="Medium", 1,0)=1</xm:f>
            <x14:dxf>
              <fill>
                <patternFill>
                  <bgColor rgb="FFFFFF99"/>
                </patternFill>
              </fill>
            </x14:dxf>
          </x14:cfRule>
          <x14:cfRule type="expression" priority="18" id="{00000000-000E-0000-0300-000006000000}">
            <xm:f>IF(DATA_ANALYSIS!$V$16="high", 1,0)=1</xm:f>
            <x14:dxf>
              <fill>
                <patternFill>
                  <bgColor theme="9" tint="0.59996337778862885"/>
                </patternFill>
              </fill>
            </x14:dxf>
          </x14:cfRule>
          <xm:sqref>AX11:AX17</xm:sqref>
        </x14:conditionalFormatting>
        <x14:conditionalFormatting xmlns:xm="http://schemas.microsoft.com/office/excel/2006/main">
          <x14:cfRule type="expression" priority="1" id="{307F138B-8FF1-40C4-9446-4FF68716A54F}">
            <xm:f>IF(DATA_ANALYSIS!$S$16="low", 1,0)=1</xm:f>
            <x14:dxf>
              <fill>
                <patternFill>
                  <bgColor rgb="FFFFCCCC"/>
                </patternFill>
              </fill>
            </x14:dxf>
          </x14:cfRule>
          <x14:cfRule type="expression" priority="2" id="{4D4D9B82-E8A6-4F0B-BE43-B1279ECCEE52}">
            <xm:f>IF(DATA_ANALYSIS!$S$16="Medium", 1,0)=1</xm:f>
            <x14:dxf>
              <fill>
                <patternFill>
                  <bgColor rgb="FFFFFF99"/>
                </patternFill>
              </fill>
            </x14:dxf>
          </x14:cfRule>
          <x14:cfRule type="expression" priority="3" id="{64E77C48-A6F8-460B-9653-5304CD303AFB}">
            <xm:f>IF(DATA_ANALYSIS!$S$16="high", 1,0)=1</xm:f>
            <x14:dxf>
              <fill>
                <patternFill>
                  <bgColor theme="9" tint="0.59996337778862885"/>
                </patternFill>
              </fill>
            </x14:dxf>
          </x14:cfRule>
          <xm:sqref>AX5:AX7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30"/>
  <sheetViews>
    <sheetView workbookViewId="0">
      <selection activeCell="B1" sqref="B1"/>
    </sheetView>
  </sheetViews>
  <sheetFormatPr defaultRowHeight="15" x14ac:dyDescent="0.25"/>
  <cols>
    <col min="1" max="1" width="3.7109375" customWidth="1"/>
  </cols>
  <sheetData>
    <row r="1" spans="2:6" ht="20.25" x14ac:dyDescent="0.25">
      <c r="B1" s="67" t="s">
        <v>148</v>
      </c>
    </row>
    <row r="3" spans="2:6" x14ac:dyDescent="0.25">
      <c r="B3" t="s">
        <v>45</v>
      </c>
      <c r="C3" t="s">
        <v>46</v>
      </c>
    </row>
    <row r="4" spans="2:6" x14ac:dyDescent="0.25">
      <c r="B4">
        <f>DATA_ANALYSIS!D27</f>
        <v>10</v>
      </c>
      <c r="C4">
        <f>DATA_ANALYSIS!E27</f>
        <v>20</v>
      </c>
    </row>
    <row r="5" spans="2:6" x14ac:dyDescent="0.25">
      <c r="B5">
        <f>DATA_ANALYSIS!D28</f>
        <v>5</v>
      </c>
      <c r="C5">
        <f>DATA_ANALYSIS!E28</f>
        <v>10</v>
      </c>
    </row>
    <row r="6" spans="2:6" x14ac:dyDescent="0.25">
      <c r="B6">
        <f>DATA_ANALYSIS!D29</f>
        <v>11</v>
      </c>
      <c r="C6">
        <f>DATA_ANALYSIS!E29</f>
        <v>10</v>
      </c>
      <c r="E6" t="s">
        <v>136</v>
      </c>
    </row>
    <row r="7" spans="2:6" x14ac:dyDescent="0.25">
      <c r="B7">
        <f>DATA_ANALYSIS!D30</f>
        <v>3</v>
      </c>
      <c r="C7">
        <f>DATA_ANALYSIS!E30</f>
        <v>5</v>
      </c>
      <c r="E7" t="s">
        <v>137</v>
      </c>
    </row>
    <row r="8" spans="2:6" x14ac:dyDescent="0.25">
      <c r="B8">
        <f>DATA_ANALYSIS!D31</f>
        <v>8</v>
      </c>
      <c r="C8">
        <f>DATA_ANALYSIS!E31</f>
        <v>15</v>
      </c>
    </row>
    <row r="9" spans="2:6" x14ac:dyDescent="0.25">
      <c r="B9">
        <f>DATA_ANALYSIS!D32</f>
        <v>17</v>
      </c>
      <c r="C9">
        <f>DATA_ANALYSIS!E32</f>
        <v>40</v>
      </c>
      <c r="E9" t="s">
        <v>138</v>
      </c>
      <c r="F9" t="str">
        <f>_xlfn.CONCAT(F10, " ", FORECAST!AP4," vs ", F11, " ", FORECAST!AQ4)</f>
        <v>Staff (FTE) Ind. Variable vs Tickets Resolved (#/day) Dep. Variable</v>
      </c>
    </row>
    <row r="10" spans="2:6" x14ac:dyDescent="0.25">
      <c r="B10">
        <f>DATA_ANALYSIS!D33</f>
        <v>6</v>
      </c>
      <c r="C10">
        <f>DATA_ANALYSIS!E33</f>
        <v>13</v>
      </c>
      <c r="E10" t="s">
        <v>140</v>
      </c>
      <c r="F10" t="str">
        <f>FORECAST!AP5</f>
        <v>Staff (FTE)</v>
      </c>
    </row>
    <row r="11" spans="2:6" x14ac:dyDescent="0.25">
      <c r="B11">
        <f>DATA_ANALYSIS!D34</f>
        <v>3</v>
      </c>
      <c r="C11">
        <f>DATA_ANALYSIS!E34</f>
        <v>8</v>
      </c>
      <c r="E11" t="s">
        <v>139</v>
      </c>
      <c r="F11" t="str">
        <f>FORECAST!AQ5</f>
        <v>Tickets Resolved (#/day)</v>
      </c>
    </row>
    <row r="12" spans="2:6" x14ac:dyDescent="0.25">
      <c r="B12">
        <f>DATA_ANALYSIS!D35</f>
        <v>20</v>
      </c>
      <c r="C12">
        <f>DATA_ANALYSIS!E35</f>
        <v>50</v>
      </c>
    </row>
    <row r="13" spans="2:6" x14ac:dyDescent="0.25">
      <c r="B13">
        <f>DATA_ANALYSIS!D36</f>
        <v>2</v>
      </c>
      <c r="C13">
        <f>DATA_ANALYSIS!E36</f>
        <v>5</v>
      </c>
    </row>
    <row r="14" spans="2:6" x14ac:dyDescent="0.25">
      <c r="B14">
        <f>DATA_ANALYSIS!D37</f>
        <v>10</v>
      </c>
      <c r="C14">
        <f>DATA_ANALYSIS!E37</f>
        <v>20</v>
      </c>
    </row>
    <row r="15" spans="2:6" x14ac:dyDescent="0.25">
      <c r="B15">
        <f>DATA_ANALYSIS!D38</f>
        <v>17</v>
      </c>
      <c r="C15">
        <f>DATA_ANALYSIS!E38</f>
        <v>30</v>
      </c>
    </row>
    <row r="16" spans="2:6" x14ac:dyDescent="0.25">
      <c r="B16">
        <f>DATA_ANALYSIS!D39</f>
        <v>5</v>
      </c>
      <c r="C16">
        <f>DATA_ANALYSIS!E39</f>
        <v>9</v>
      </c>
    </row>
    <row r="17" spans="2:3" x14ac:dyDescent="0.25">
      <c r="B17">
        <f>DATA_ANALYSIS!D40</f>
        <v>13</v>
      </c>
      <c r="C17">
        <f>DATA_ANALYSIS!E40</f>
        <v>26</v>
      </c>
    </row>
    <row r="18" spans="2:3" x14ac:dyDescent="0.25">
      <c r="B18">
        <f>DATA_ANALYSIS!D41</f>
        <v>7</v>
      </c>
      <c r="C18">
        <f>DATA_ANALYSIS!E41</f>
        <v>15</v>
      </c>
    </row>
    <row r="19" spans="2:3" x14ac:dyDescent="0.25">
      <c r="B19">
        <f>DATA_ANALYSIS!D42</f>
        <v>9</v>
      </c>
      <c r="C19">
        <f>DATA_ANALYSIS!E42</f>
        <v>20</v>
      </c>
    </row>
    <row r="20" spans="2:3" x14ac:dyDescent="0.25">
      <c r="B20">
        <f>DATA_ANALYSIS!D43</f>
        <v>9</v>
      </c>
      <c r="C20">
        <f>DATA_ANALYSIS!E43</f>
        <v>21</v>
      </c>
    </row>
    <row r="21" spans="2:3" x14ac:dyDescent="0.25">
      <c r="B21">
        <f>DATA_ANALYSIS!D44</f>
        <v>15</v>
      </c>
      <c r="C21">
        <f>DATA_ANALYSIS!E44</f>
        <v>30</v>
      </c>
    </row>
    <row r="22" spans="2:3" x14ac:dyDescent="0.25">
      <c r="B22">
        <f>DATA_ANALYSIS!D45</f>
        <v>5</v>
      </c>
      <c r="C22">
        <f>DATA_ANALYSIS!E45</f>
        <v>10</v>
      </c>
    </row>
    <row r="23" spans="2:3" x14ac:dyDescent="0.25">
      <c r="B23">
        <f>DATA_ANALYSIS!D46</f>
        <v>5</v>
      </c>
      <c r="C23">
        <f>DATA_ANALYSIS!E46</f>
        <v>10</v>
      </c>
    </row>
    <row r="24" spans="2:3" x14ac:dyDescent="0.25">
      <c r="B24">
        <f>DATA_ANALYSIS!D47</f>
        <v>2</v>
      </c>
      <c r="C24">
        <f>DATA_ANALYSIS!E47</f>
        <v>4</v>
      </c>
    </row>
    <row r="25" spans="2:3" x14ac:dyDescent="0.25">
      <c r="B25">
        <f>DATA_ANALYSIS!D48</f>
        <v>4</v>
      </c>
      <c r="C25">
        <f>DATA_ANALYSIS!E48</f>
        <v>6</v>
      </c>
    </row>
    <row r="26" spans="2:3" x14ac:dyDescent="0.25">
      <c r="B26">
        <f>DATA_ANALYSIS!D49</f>
        <v>9</v>
      </c>
      <c r="C26">
        <f>DATA_ANALYSIS!E49</f>
        <v>18</v>
      </c>
    </row>
    <row r="27" spans="2:3" x14ac:dyDescent="0.25">
      <c r="B27">
        <f>DATA_ANALYSIS!D50</f>
        <v>15</v>
      </c>
      <c r="C27">
        <f>DATA_ANALYSIS!E50</f>
        <v>25</v>
      </c>
    </row>
    <row r="28" spans="2:3" x14ac:dyDescent="0.25">
      <c r="B28">
        <f>DATA_ANALYSIS!D51</f>
        <v>17</v>
      </c>
      <c r="C28">
        <f>DATA_ANALYSIS!E51</f>
        <v>40</v>
      </c>
    </row>
    <row r="29" spans="2:3" x14ac:dyDescent="0.25">
      <c r="B29">
        <f>DATA_ANALYSIS!D52</f>
        <v>3</v>
      </c>
      <c r="C29">
        <f>DATA_ANALYSIS!E52</f>
        <v>5</v>
      </c>
    </row>
    <row r="30" spans="2:3" x14ac:dyDescent="0.25">
      <c r="B30">
        <f>DATA_ANALYSIS!D53</f>
        <v>8</v>
      </c>
      <c r="C30">
        <f>DATA_ANALYSIS!E53</f>
        <v>15</v>
      </c>
    </row>
    <row r="31" spans="2:3" x14ac:dyDescent="0.25">
      <c r="B31">
        <f>DATA_ANALYSIS!D54</f>
        <v>17</v>
      </c>
      <c r="C31">
        <f>DATA_ANALYSIS!E54</f>
        <v>40</v>
      </c>
    </row>
    <row r="32" spans="2:3" x14ac:dyDescent="0.25">
      <c r="B32">
        <f>DATA_ANALYSIS!D55</f>
        <v>6</v>
      </c>
      <c r="C32">
        <f>DATA_ANALYSIS!E55</f>
        <v>13</v>
      </c>
    </row>
    <row r="33" spans="2:3" x14ac:dyDescent="0.25">
      <c r="B33">
        <f>DATA_ANALYSIS!D56</f>
        <v>3</v>
      </c>
      <c r="C33">
        <f>DATA_ANALYSIS!E56</f>
        <v>8</v>
      </c>
    </row>
    <row r="34" spans="2:3" x14ac:dyDescent="0.25">
      <c r="B34">
        <f>DATA_ANALYSIS!D57</f>
        <v>20</v>
      </c>
      <c r="C34">
        <f>DATA_ANALYSIS!E57</f>
        <v>50</v>
      </c>
    </row>
    <row r="35" spans="2:3" x14ac:dyDescent="0.25">
      <c r="B35">
        <f>DATA_ANALYSIS!D58</f>
        <v>2</v>
      </c>
      <c r="C35">
        <f>DATA_ANALYSIS!E58</f>
        <v>5</v>
      </c>
    </row>
    <row r="36" spans="2:3" x14ac:dyDescent="0.25">
      <c r="B36">
        <f>DATA_ANALYSIS!D59</f>
        <v>10</v>
      </c>
      <c r="C36">
        <f>DATA_ANALYSIS!E59</f>
        <v>20</v>
      </c>
    </row>
    <row r="37" spans="2:3" x14ac:dyDescent="0.25">
      <c r="B37">
        <f>DATA_ANALYSIS!D60</f>
        <v>17</v>
      </c>
      <c r="C37">
        <f>DATA_ANALYSIS!E60</f>
        <v>30</v>
      </c>
    </row>
    <row r="38" spans="2:3" x14ac:dyDescent="0.25">
      <c r="B38">
        <f>DATA_ANALYSIS!D61</f>
        <v>5</v>
      </c>
      <c r="C38">
        <f>DATA_ANALYSIS!E61</f>
        <v>9</v>
      </c>
    </row>
    <row r="39" spans="2:3" x14ac:dyDescent="0.25">
      <c r="B39">
        <f>DATA_ANALYSIS!D62</f>
        <v>13</v>
      </c>
      <c r="C39">
        <f>DATA_ANALYSIS!E62</f>
        <v>26</v>
      </c>
    </row>
    <row r="40" spans="2:3" x14ac:dyDescent="0.25">
      <c r="B40">
        <f>DATA_ANALYSIS!D63</f>
        <v>7</v>
      </c>
      <c r="C40">
        <f>DATA_ANALYSIS!E63</f>
        <v>15</v>
      </c>
    </row>
    <row r="41" spans="2:3" x14ac:dyDescent="0.25">
      <c r="B41">
        <f>DATA_ANALYSIS!D64</f>
        <v>9</v>
      </c>
      <c r="C41">
        <f>DATA_ANALYSIS!E64</f>
        <v>20</v>
      </c>
    </row>
    <row r="42" spans="2:3" x14ac:dyDescent="0.25">
      <c r="B42">
        <f>DATA_ANALYSIS!D65</f>
        <v>9</v>
      </c>
      <c r="C42">
        <f>DATA_ANALYSIS!E65</f>
        <v>21</v>
      </c>
    </row>
    <row r="43" spans="2:3" x14ac:dyDescent="0.25">
      <c r="B43">
        <f>DATA_ANALYSIS!D66</f>
        <v>15</v>
      </c>
      <c r="C43">
        <f>DATA_ANALYSIS!E66</f>
        <v>30</v>
      </c>
    </row>
    <row r="44" spans="2:3" x14ac:dyDescent="0.25">
      <c r="B44">
        <f>DATA_ANALYSIS!D67</f>
        <v>5</v>
      </c>
      <c r="C44">
        <f>DATA_ANALYSIS!E67</f>
        <v>10</v>
      </c>
    </row>
    <row r="45" spans="2:3" x14ac:dyDescent="0.25">
      <c r="B45">
        <f>DATA_ANALYSIS!D68</f>
        <v>5</v>
      </c>
      <c r="C45">
        <f>DATA_ANALYSIS!E68</f>
        <v>10</v>
      </c>
    </row>
    <row r="46" spans="2:3" x14ac:dyDescent="0.25">
      <c r="B46">
        <f>DATA_ANALYSIS!D69</f>
        <v>2</v>
      </c>
      <c r="C46">
        <f>DATA_ANALYSIS!E69</f>
        <v>4</v>
      </c>
    </row>
    <row r="47" spans="2:3" x14ac:dyDescent="0.25">
      <c r="B47">
        <f>DATA_ANALYSIS!D70</f>
        <v>4</v>
      </c>
      <c r="C47">
        <f>DATA_ANALYSIS!E70</f>
        <v>6</v>
      </c>
    </row>
    <row r="48" spans="2:3" x14ac:dyDescent="0.25">
      <c r="B48">
        <f>DATA_ANALYSIS!D71</f>
        <v>9</v>
      </c>
      <c r="C48">
        <f>DATA_ANALYSIS!E71</f>
        <v>18</v>
      </c>
    </row>
    <row r="49" spans="2:3" x14ac:dyDescent="0.25">
      <c r="B49">
        <f>DATA_ANALYSIS!D72</f>
        <v>15</v>
      </c>
      <c r="C49">
        <f>DATA_ANALYSIS!E72</f>
        <v>25</v>
      </c>
    </row>
    <row r="50" spans="2:3" x14ac:dyDescent="0.25">
      <c r="B50">
        <f>DATA_ANALYSIS!D73</f>
        <v>17</v>
      </c>
      <c r="C50">
        <f>DATA_ANALYSIS!E73</f>
        <v>40</v>
      </c>
    </row>
    <row r="51" spans="2:3" x14ac:dyDescent="0.25">
      <c r="B51">
        <f>DATA_ANALYSIS!D74</f>
        <v>0</v>
      </c>
      <c r="C51">
        <f>DATA_ANALYSIS!E74</f>
        <v>0</v>
      </c>
    </row>
    <row r="52" spans="2:3" x14ac:dyDescent="0.25">
      <c r="B52">
        <f>DATA_ANALYSIS!D75</f>
        <v>0</v>
      </c>
      <c r="C52">
        <f>DATA_ANALYSIS!E75</f>
        <v>0</v>
      </c>
    </row>
    <row r="53" spans="2:3" x14ac:dyDescent="0.25">
      <c r="B53">
        <f>DATA_ANALYSIS!D76</f>
        <v>0</v>
      </c>
      <c r="C53">
        <f>DATA_ANALYSIS!E76</f>
        <v>0</v>
      </c>
    </row>
    <row r="54" spans="2:3" x14ac:dyDescent="0.25">
      <c r="B54">
        <f>DATA_ANALYSIS!D77</f>
        <v>0</v>
      </c>
      <c r="C54">
        <f>DATA_ANALYSIS!E77</f>
        <v>0</v>
      </c>
    </row>
    <row r="55" spans="2:3" x14ac:dyDescent="0.25">
      <c r="B55">
        <f>DATA_ANALYSIS!D78</f>
        <v>0</v>
      </c>
      <c r="C55">
        <f>DATA_ANALYSIS!E78</f>
        <v>0</v>
      </c>
    </row>
    <row r="56" spans="2:3" x14ac:dyDescent="0.25">
      <c r="B56">
        <f>DATA_ANALYSIS!D79</f>
        <v>0</v>
      </c>
      <c r="C56">
        <f>DATA_ANALYSIS!E79</f>
        <v>0</v>
      </c>
    </row>
    <row r="57" spans="2:3" x14ac:dyDescent="0.25">
      <c r="B57">
        <f>DATA_ANALYSIS!D80</f>
        <v>0</v>
      </c>
      <c r="C57">
        <f>DATA_ANALYSIS!E80</f>
        <v>0</v>
      </c>
    </row>
    <row r="58" spans="2:3" x14ac:dyDescent="0.25">
      <c r="B58">
        <f>DATA_ANALYSIS!D81</f>
        <v>0</v>
      </c>
      <c r="C58">
        <f>DATA_ANALYSIS!E81</f>
        <v>0</v>
      </c>
    </row>
    <row r="59" spans="2:3" x14ac:dyDescent="0.25">
      <c r="B59">
        <f>DATA_ANALYSIS!D82</f>
        <v>0</v>
      </c>
      <c r="C59">
        <f>DATA_ANALYSIS!E82</f>
        <v>0</v>
      </c>
    </row>
    <row r="60" spans="2:3" x14ac:dyDescent="0.25">
      <c r="B60">
        <f>DATA_ANALYSIS!D83</f>
        <v>0</v>
      </c>
      <c r="C60">
        <f>DATA_ANALYSIS!E83</f>
        <v>0</v>
      </c>
    </row>
    <row r="61" spans="2:3" x14ac:dyDescent="0.25">
      <c r="B61">
        <f>DATA_ANALYSIS!D84</f>
        <v>0</v>
      </c>
      <c r="C61">
        <f>DATA_ANALYSIS!E84</f>
        <v>0</v>
      </c>
    </row>
    <row r="62" spans="2:3" x14ac:dyDescent="0.25">
      <c r="B62">
        <f>DATA_ANALYSIS!D85</f>
        <v>0</v>
      </c>
      <c r="C62">
        <f>DATA_ANALYSIS!E85</f>
        <v>0</v>
      </c>
    </row>
    <row r="63" spans="2:3" x14ac:dyDescent="0.25">
      <c r="B63">
        <f>DATA_ANALYSIS!D86</f>
        <v>0</v>
      </c>
      <c r="C63">
        <f>DATA_ANALYSIS!E86</f>
        <v>0</v>
      </c>
    </row>
    <row r="64" spans="2:3" x14ac:dyDescent="0.25">
      <c r="B64">
        <f>DATA_ANALYSIS!D87</f>
        <v>0</v>
      </c>
      <c r="C64">
        <f>DATA_ANALYSIS!E87</f>
        <v>0</v>
      </c>
    </row>
    <row r="65" spans="2:3" x14ac:dyDescent="0.25">
      <c r="B65">
        <f>DATA_ANALYSIS!D88</f>
        <v>0</v>
      </c>
      <c r="C65">
        <f>DATA_ANALYSIS!E88</f>
        <v>0</v>
      </c>
    </row>
    <row r="66" spans="2:3" x14ac:dyDescent="0.25">
      <c r="B66">
        <f>DATA_ANALYSIS!D89</f>
        <v>0</v>
      </c>
      <c r="C66">
        <f>DATA_ANALYSIS!E89</f>
        <v>0</v>
      </c>
    </row>
    <row r="67" spans="2:3" x14ac:dyDescent="0.25">
      <c r="B67">
        <f>DATA_ANALYSIS!D90</f>
        <v>0</v>
      </c>
      <c r="C67">
        <f>DATA_ANALYSIS!E90</f>
        <v>0</v>
      </c>
    </row>
    <row r="68" spans="2:3" x14ac:dyDescent="0.25">
      <c r="B68">
        <f>DATA_ANALYSIS!D91</f>
        <v>0</v>
      </c>
      <c r="C68">
        <f>DATA_ANALYSIS!E91</f>
        <v>0</v>
      </c>
    </row>
    <row r="69" spans="2:3" x14ac:dyDescent="0.25">
      <c r="B69">
        <f>DATA_ANALYSIS!D92</f>
        <v>0</v>
      </c>
      <c r="C69">
        <f>DATA_ANALYSIS!E92</f>
        <v>0</v>
      </c>
    </row>
    <row r="70" spans="2:3" x14ac:dyDescent="0.25">
      <c r="B70">
        <f>DATA_ANALYSIS!D93</f>
        <v>0</v>
      </c>
      <c r="C70">
        <f>DATA_ANALYSIS!E93</f>
        <v>0</v>
      </c>
    </row>
    <row r="71" spans="2:3" x14ac:dyDescent="0.25">
      <c r="B71">
        <f>DATA_ANALYSIS!D94</f>
        <v>0</v>
      </c>
      <c r="C71">
        <f>DATA_ANALYSIS!E94</f>
        <v>0</v>
      </c>
    </row>
    <row r="72" spans="2:3" x14ac:dyDescent="0.25">
      <c r="B72">
        <f>DATA_ANALYSIS!D95</f>
        <v>0</v>
      </c>
      <c r="C72">
        <f>DATA_ANALYSIS!E95</f>
        <v>0</v>
      </c>
    </row>
    <row r="73" spans="2:3" x14ac:dyDescent="0.25">
      <c r="B73">
        <f>DATA_ANALYSIS!D96</f>
        <v>0</v>
      </c>
      <c r="C73">
        <f>DATA_ANALYSIS!E96</f>
        <v>0</v>
      </c>
    </row>
    <row r="74" spans="2:3" x14ac:dyDescent="0.25">
      <c r="B74">
        <f>DATA_ANALYSIS!D97</f>
        <v>0</v>
      </c>
      <c r="C74">
        <f>DATA_ANALYSIS!E97</f>
        <v>0</v>
      </c>
    </row>
    <row r="75" spans="2:3" x14ac:dyDescent="0.25">
      <c r="B75">
        <f>DATA_ANALYSIS!D98</f>
        <v>0</v>
      </c>
      <c r="C75">
        <f>DATA_ANALYSIS!E98</f>
        <v>0</v>
      </c>
    </row>
    <row r="76" spans="2:3" x14ac:dyDescent="0.25">
      <c r="B76">
        <f>DATA_ANALYSIS!D99</f>
        <v>0</v>
      </c>
      <c r="C76">
        <f>DATA_ANALYSIS!E99</f>
        <v>0</v>
      </c>
    </row>
    <row r="77" spans="2:3" x14ac:dyDescent="0.25">
      <c r="B77">
        <f>DATA_ANALYSIS!D100</f>
        <v>0</v>
      </c>
      <c r="C77">
        <f>DATA_ANALYSIS!E100</f>
        <v>0</v>
      </c>
    </row>
    <row r="78" spans="2:3" x14ac:dyDescent="0.25">
      <c r="B78">
        <f>DATA_ANALYSIS!D101</f>
        <v>0</v>
      </c>
      <c r="C78">
        <f>DATA_ANALYSIS!E101</f>
        <v>0</v>
      </c>
    </row>
    <row r="79" spans="2:3" x14ac:dyDescent="0.25">
      <c r="B79">
        <f>DATA_ANALYSIS!D102</f>
        <v>0</v>
      </c>
      <c r="C79">
        <f>DATA_ANALYSIS!E102</f>
        <v>0</v>
      </c>
    </row>
    <row r="80" spans="2:3" x14ac:dyDescent="0.25">
      <c r="B80">
        <f>DATA_ANALYSIS!D103</f>
        <v>0</v>
      </c>
      <c r="C80">
        <f>DATA_ANALYSIS!E103</f>
        <v>0</v>
      </c>
    </row>
    <row r="81" spans="2:3" x14ac:dyDescent="0.25">
      <c r="B81">
        <f>DATA_ANALYSIS!D104</f>
        <v>0</v>
      </c>
      <c r="C81">
        <f>DATA_ANALYSIS!E104</f>
        <v>0</v>
      </c>
    </row>
    <row r="82" spans="2:3" x14ac:dyDescent="0.25">
      <c r="B82">
        <f>DATA_ANALYSIS!D105</f>
        <v>0</v>
      </c>
      <c r="C82">
        <f>DATA_ANALYSIS!E105</f>
        <v>0</v>
      </c>
    </row>
    <row r="83" spans="2:3" x14ac:dyDescent="0.25">
      <c r="B83">
        <f>DATA_ANALYSIS!D106</f>
        <v>0</v>
      </c>
      <c r="C83">
        <f>DATA_ANALYSIS!E106</f>
        <v>0</v>
      </c>
    </row>
    <row r="84" spans="2:3" x14ac:dyDescent="0.25">
      <c r="B84">
        <f>DATA_ANALYSIS!D107</f>
        <v>0</v>
      </c>
      <c r="C84">
        <f>DATA_ANALYSIS!E107</f>
        <v>0</v>
      </c>
    </row>
    <row r="85" spans="2:3" x14ac:dyDescent="0.25">
      <c r="B85">
        <f>DATA_ANALYSIS!D108</f>
        <v>0</v>
      </c>
      <c r="C85">
        <f>DATA_ANALYSIS!E108</f>
        <v>0</v>
      </c>
    </row>
    <row r="86" spans="2:3" x14ac:dyDescent="0.25">
      <c r="B86">
        <f>DATA_ANALYSIS!D109</f>
        <v>0</v>
      </c>
      <c r="C86">
        <f>DATA_ANALYSIS!E109</f>
        <v>0</v>
      </c>
    </row>
    <row r="87" spans="2:3" x14ac:dyDescent="0.25">
      <c r="B87">
        <f>DATA_ANALYSIS!D110</f>
        <v>0</v>
      </c>
      <c r="C87">
        <f>DATA_ANALYSIS!E110</f>
        <v>0</v>
      </c>
    </row>
    <row r="88" spans="2:3" x14ac:dyDescent="0.25">
      <c r="B88">
        <f>DATA_ANALYSIS!D111</f>
        <v>0</v>
      </c>
      <c r="C88">
        <f>DATA_ANALYSIS!E111</f>
        <v>0</v>
      </c>
    </row>
    <row r="89" spans="2:3" x14ac:dyDescent="0.25">
      <c r="B89">
        <f>DATA_ANALYSIS!D112</f>
        <v>0</v>
      </c>
      <c r="C89">
        <f>DATA_ANALYSIS!E112</f>
        <v>0</v>
      </c>
    </row>
    <row r="90" spans="2:3" x14ac:dyDescent="0.25">
      <c r="B90">
        <f>DATA_ANALYSIS!D113</f>
        <v>0</v>
      </c>
      <c r="C90">
        <f>DATA_ANALYSIS!E113</f>
        <v>0</v>
      </c>
    </row>
    <row r="91" spans="2:3" x14ac:dyDescent="0.25">
      <c r="B91">
        <f>DATA_ANALYSIS!D114</f>
        <v>0</v>
      </c>
      <c r="C91">
        <f>DATA_ANALYSIS!E114</f>
        <v>0</v>
      </c>
    </row>
    <row r="92" spans="2:3" x14ac:dyDescent="0.25">
      <c r="B92">
        <f>DATA_ANALYSIS!D115</f>
        <v>0</v>
      </c>
      <c r="C92">
        <f>DATA_ANALYSIS!E115</f>
        <v>0</v>
      </c>
    </row>
    <row r="93" spans="2:3" x14ac:dyDescent="0.25">
      <c r="B93">
        <f>DATA_ANALYSIS!D116</f>
        <v>0</v>
      </c>
      <c r="C93">
        <f>DATA_ANALYSIS!E116</f>
        <v>0</v>
      </c>
    </row>
    <row r="94" spans="2:3" x14ac:dyDescent="0.25">
      <c r="B94">
        <f>DATA_ANALYSIS!D117</f>
        <v>0</v>
      </c>
      <c r="C94">
        <f>DATA_ANALYSIS!E117</f>
        <v>0</v>
      </c>
    </row>
    <row r="95" spans="2:3" x14ac:dyDescent="0.25">
      <c r="B95">
        <f>DATA_ANALYSIS!D118</f>
        <v>0</v>
      </c>
      <c r="C95">
        <f>DATA_ANALYSIS!E118</f>
        <v>0</v>
      </c>
    </row>
    <row r="96" spans="2:3" x14ac:dyDescent="0.25">
      <c r="B96">
        <f>DATA_ANALYSIS!D119</f>
        <v>0</v>
      </c>
      <c r="C96">
        <f>DATA_ANALYSIS!E119</f>
        <v>0</v>
      </c>
    </row>
    <row r="97" spans="2:3" x14ac:dyDescent="0.25">
      <c r="B97">
        <f>DATA_ANALYSIS!D120</f>
        <v>0</v>
      </c>
      <c r="C97">
        <f>DATA_ANALYSIS!E120</f>
        <v>0</v>
      </c>
    </row>
    <row r="98" spans="2:3" x14ac:dyDescent="0.25">
      <c r="B98">
        <f>DATA_ANALYSIS!D121</f>
        <v>0</v>
      </c>
      <c r="C98">
        <f>DATA_ANALYSIS!E121</f>
        <v>0</v>
      </c>
    </row>
    <row r="99" spans="2:3" x14ac:dyDescent="0.25">
      <c r="B99">
        <f>DATA_ANALYSIS!D122</f>
        <v>0</v>
      </c>
      <c r="C99">
        <f>DATA_ANALYSIS!E122</f>
        <v>0</v>
      </c>
    </row>
    <row r="100" spans="2:3" x14ac:dyDescent="0.25">
      <c r="B100">
        <f>DATA_ANALYSIS!D123</f>
        <v>0</v>
      </c>
      <c r="C100">
        <f>DATA_ANALYSIS!E123</f>
        <v>0</v>
      </c>
    </row>
    <row r="101" spans="2:3" x14ac:dyDescent="0.25">
      <c r="B101">
        <f>DATA_ANALYSIS!D124</f>
        <v>0</v>
      </c>
      <c r="C101">
        <f>DATA_ANALYSIS!E124</f>
        <v>0</v>
      </c>
    </row>
    <row r="102" spans="2:3" x14ac:dyDescent="0.25">
      <c r="B102">
        <f>DATA_ANALYSIS!D125</f>
        <v>0</v>
      </c>
      <c r="C102">
        <f>DATA_ANALYSIS!E125</f>
        <v>0</v>
      </c>
    </row>
    <row r="103" spans="2:3" x14ac:dyDescent="0.25">
      <c r="B103">
        <f>DATA_ANALYSIS!D126</f>
        <v>0</v>
      </c>
      <c r="C103">
        <f>DATA_ANALYSIS!E126</f>
        <v>0</v>
      </c>
    </row>
    <row r="104" spans="2:3" x14ac:dyDescent="0.25">
      <c r="B104">
        <f>DATA_ANALYSIS!D127</f>
        <v>0</v>
      </c>
      <c r="C104">
        <f>DATA_ANALYSIS!E127</f>
        <v>0</v>
      </c>
    </row>
    <row r="105" spans="2:3" x14ac:dyDescent="0.25">
      <c r="B105">
        <f>DATA_ANALYSIS!D128</f>
        <v>0</v>
      </c>
      <c r="C105">
        <f>DATA_ANALYSIS!E128</f>
        <v>0</v>
      </c>
    </row>
    <row r="106" spans="2:3" x14ac:dyDescent="0.25">
      <c r="B106">
        <f>DATA_ANALYSIS!D129</f>
        <v>0</v>
      </c>
      <c r="C106">
        <f>DATA_ANALYSIS!E129</f>
        <v>0</v>
      </c>
    </row>
    <row r="107" spans="2:3" x14ac:dyDescent="0.25">
      <c r="B107">
        <f>DATA_ANALYSIS!D130</f>
        <v>0</v>
      </c>
      <c r="C107">
        <f>DATA_ANALYSIS!E130</f>
        <v>0</v>
      </c>
    </row>
    <row r="108" spans="2:3" x14ac:dyDescent="0.25">
      <c r="B108">
        <f>DATA_ANALYSIS!D131</f>
        <v>0</v>
      </c>
      <c r="C108">
        <f>DATA_ANALYSIS!E131</f>
        <v>0</v>
      </c>
    </row>
    <row r="109" spans="2:3" x14ac:dyDescent="0.25">
      <c r="B109">
        <f>DATA_ANALYSIS!D132</f>
        <v>0</v>
      </c>
      <c r="C109">
        <f>DATA_ANALYSIS!E132</f>
        <v>0</v>
      </c>
    </row>
    <row r="110" spans="2:3" x14ac:dyDescent="0.25">
      <c r="B110">
        <f>DATA_ANALYSIS!D133</f>
        <v>0</v>
      </c>
      <c r="C110">
        <f>DATA_ANALYSIS!E133</f>
        <v>0</v>
      </c>
    </row>
    <row r="111" spans="2:3" x14ac:dyDescent="0.25">
      <c r="B111">
        <f>DATA_ANALYSIS!D134</f>
        <v>0</v>
      </c>
      <c r="C111">
        <f>DATA_ANALYSIS!E134</f>
        <v>0</v>
      </c>
    </row>
    <row r="112" spans="2:3" x14ac:dyDescent="0.25">
      <c r="B112">
        <f>DATA_ANALYSIS!D135</f>
        <v>0</v>
      </c>
      <c r="C112">
        <f>DATA_ANALYSIS!E135</f>
        <v>0</v>
      </c>
    </row>
    <row r="113" spans="2:3" x14ac:dyDescent="0.25">
      <c r="B113">
        <f>DATA_ANALYSIS!D136</f>
        <v>0</v>
      </c>
      <c r="C113">
        <f>DATA_ANALYSIS!E136</f>
        <v>0</v>
      </c>
    </row>
    <row r="114" spans="2:3" x14ac:dyDescent="0.25">
      <c r="B114">
        <f>DATA_ANALYSIS!D137</f>
        <v>0</v>
      </c>
      <c r="C114">
        <f>DATA_ANALYSIS!E137</f>
        <v>0</v>
      </c>
    </row>
    <row r="115" spans="2:3" x14ac:dyDescent="0.25">
      <c r="B115">
        <f>DATA_ANALYSIS!D138</f>
        <v>0</v>
      </c>
      <c r="C115">
        <f>DATA_ANALYSIS!E138</f>
        <v>0</v>
      </c>
    </row>
    <row r="116" spans="2:3" x14ac:dyDescent="0.25">
      <c r="B116">
        <f>DATA_ANALYSIS!D139</f>
        <v>0</v>
      </c>
      <c r="C116">
        <f>DATA_ANALYSIS!E139</f>
        <v>0</v>
      </c>
    </row>
    <row r="117" spans="2:3" x14ac:dyDescent="0.25">
      <c r="B117">
        <f>DATA_ANALYSIS!D140</f>
        <v>0</v>
      </c>
      <c r="C117">
        <f>DATA_ANALYSIS!E140</f>
        <v>0</v>
      </c>
    </row>
    <row r="118" spans="2:3" x14ac:dyDescent="0.25">
      <c r="B118">
        <f>DATA_ANALYSIS!D141</f>
        <v>0</v>
      </c>
      <c r="C118">
        <f>DATA_ANALYSIS!E141</f>
        <v>0</v>
      </c>
    </row>
    <row r="119" spans="2:3" x14ac:dyDescent="0.25">
      <c r="B119">
        <f>DATA_ANALYSIS!D142</f>
        <v>0</v>
      </c>
      <c r="C119">
        <f>DATA_ANALYSIS!E142</f>
        <v>0</v>
      </c>
    </row>
    <row r="120" spans="2:3" x14ac:dyDescent="0.25">
      <c r="B120">
        <f>DATA_ANALYSIS!D143</f>
        <v>0</v>
      </c>
      <c r="C120">
        <f>DATA_ANALYSIS!E143</f>
        <v>0</v>
      </c>
    </row>
    <row r="121" spans="2:3" x14ac:dyDescent="0.25">
      <c r="B121">
        <f>DATA_ANALYSIS!D144</f>
        <v>0</v>
      </c>
      <c r="C121">
        <f>DATA_ANALYSIS!E144</f>
        <v>0</v>
      </c>
    </row>
    <row r="122" spans="2:3" x14ac:dyDescent="0.25">
      <c r="B122">
        <f>DATA_ANALYSIS!D145</f>
        <v>0</v>
      </c>
      <c r="C122">
        <f>DATA_ANALYSIS!E145</f>
        <v>0</v>
      </c>
    </row>
    <row r="123" spans="2:3" x14ac:dyDescent="0.25">
      <c r="B123">
        <f>DATA_ANALYSIS!D146</f>
        <v>0</v>
      </c>
      <c r="C123">
        <f>DATA_ANALYSIS!E146</f>
        <v>0</v>
      </c>
    </row>
    <row r="124" spans="2:3" x14ac:dyDescent="0.25">
      <c r="B124">
        <f>DATA_ANALYSIS!D147</f>
        <v>0</v>
      </c>
      <c r="C124">
        <f>DATA_ANALYSIS!E147</f>
        <v>0</v>
      </c>
    </row>
    <row r="125" spans="2:3" x14ac:dyDescent="0.25">
      <c r="B125">
        <f>DATA_ANALYSIS!D148</f>
        <v>0</v>
      </c>
      <c r="C125">
        <f>DATA_ANALYSIS!E148</f>
        <v>0</v>
      </c>
    </row>
    <row r="126" spans="2:3" x14ac:dyDescent="0.25">
      <c r="B126">
        <f>DATA_ANALYSIS!D149</f>
        <v>0</v>
      </c>
      <c r="C126">
        <f>DATA_ANALYSIS!E149</f>
        <v>0</v>
      </c>
    </row>
    <row r="127" spans="2:3" x14ac:dyDescent="0.25">
      <c r="B127">
        <f>DATA_ANALYSIS!D150</f>
        <v>0</v>
      </c>
      <c r="C127">
        <f>DATA_ANALYSIS!E150</f>
        <v>0</v>
      </c>
    </row>
    <row r="128" spans="2:3" x14ac:dyDescent="0.25">
      <c r="B128">
        <f>DATA_ANALYSIS!D151</f>
        <v>0</v>
      </c>
      <c r="C128">
        <f>DATA_ANALYSIS!E151</f>
        <v>0</v>
      </c>
    </row>
    <row r="129" spans="2:3" x14ac:dyDescent="0.25">
      <c r="B129">
        <f>DATA_ANALYSIS!D152</f>
        <v>0</v>
      </c>
      <c r="C129">
        <f>DATA_ANALYSIS!E152</f>
        <v>0</v>
      </c>
    </row>
    <row r="130" spans="2:3" x14ac:dyDescent="0.25">
      <c r="B130">
        <f>DATA_ANALYSIS!D153</f>
        <v>0</v>
      </c>
      <c r="C130">
        <f>DATA_ANALYSIS!E153</f>
        <v>0</v>
      </c>
    </row>
    <row r="131" spans="2:3" x14ac:dyDescent="0.25">
      <c r="B131">
        <f>DATA_ANALYSIS!D154</f>
        <v>0</v>
      </c>
      <c r="C131">
        <f>DATA_ANALYSIS!E154</f>
        <v>0</v>
      </c>
    </row>
    <row r="132" spans="2:3" x14ac:dyDescent="0.25">
      <c r="B132">
        <f>DATA_ANALYSIS!D155</f>
        <v>0</v>
      </c>
      <c r="C132">
        <f>DATA_ANALYSIS!E155</f>
        <v>0</v>
      </c>
    </row>
    <row r="133" spans="2:3" x14ac:dyDescent="0.25">
      <c r="B133">
        <f>DATA_ANALYSIS!D156</f>
        <v>0</v>
      </c>
      <c r="C133">
        <f>DATA_ANALYSIS!E156</f>
        <v>0</v>
      </c>
    </row>
    <row r="134" spans="2:3" x14ac:dyDescent="0.25">
      <c r="B134">
        <f>DATA_ANALYSIS!D157</f>
        <v>0</v>
      </c>
      <c r="C134">
        <f>DATA_ANALYSIS!E157</f>
        <v>0</v>
      </c>
    </row>
    <row r="135" spans="2:3" x14ac:dyDescent="0.25">
      <c r="B135">
        <f>DATA_ANALYSIS!D158</f>
        <v>0</v>
      </c>
      <c r="C135">
        <f>DATA_ANALYSIS!E158</f>
        <v>0</v>
      </c>
    </row>
    <row r="136" spans="2:3" x14ac:dyDescent="0.25">
      <c r="B136">
        <f>DATA_ANALYSIS!D159</f>
        <v>0</v>
      </c>
      <c r="C136">
        <f>DATA_ANALYSIS!E159</f>
        <v>0</v>
      </c>
    </row>
    <row r="137" spans="2:3" x14ac:dyDescent="0.25">
      <c r="B137">
        <f>DATA_ANALYSIS!D160</f>
        <v>0</v>
      </c>
      <c r="C137">
        <f>DATA_ANALYSIS!E160</f>
        <v>0</v>
      </c>
    </row>
    <row r="138" spans="2:3" x14ac:dyDescent="0.25">
      <c r="B138">
        <f>DATA_ANALYSIS!D161</f>
        <v>0</v>
      </c>
      <c r="C138">
        <f>DATA_ANALYSIS!E161</f>
        <v>0</v>
      </c>
    </row>
    <row r="139" spans="2:3" x14ac:dyDescent="0.25">
      <c r="B139">
        <f>DATA_ANALYSIS!D162</f>
        <v>0</v>
      </c>
      <c r="C139">
        <f>DATA_ANALYSIS!E162</f>
        <v>0</v>
      </c>
    </row>
    <row r="140" spans="2:3" x14ac:dyDescent="0.25">
      <c r="B140">
        <f>DATA_ANALYSIS!D163</f>
        <v>0</v>
      </c>
      <c r="C140">
        <f>DATA_ANALYSIS!E163</f>
        <v>0</v>
      </c>
    </row>
    <row r="141" spans="2:3" x14ac:dyDescent="0.25">
      <c r="B141">
        <f>DATA_ANALYSIS!D164</f>
        <v>0</v>
      </c>
      <c r="C141">
        <f>DATA_ANALYSIS!E164</f>
        <v>0</v>
      </c>
    </row>
    <row r="142" spans="2:3" x14ac:dyDescent="0.25">
      <c r="B142">
        <f>DATA_ANALYSIS!D165</f>
        <v>0</v>
      </c>
      <c r="C142">
        <f>DATA_ANALYSIS!E165</f>
        <v>0</v>
      </c>
    </row>
    <row r="143" spans="2:3" x14ac:dyDescent="0.25">
      <c r="B143">
        <f>DATA_ANALYSIS!D166</f>
        <v>0</v>
      </c>
      <c r="C143">
        <f>DATA_ANALYSIS!E166</f>
        <v>0</v>
      </c>
    </row>
    <row r="144" spans="2:3" x14ac:dyDescent="0.25">
      <c r="B144">
        <f>DATA_ANALYSIS!D167</f>
        <v>0</v>
      </c>
      <c r="C144">
        <f>DATA_ANALYSIS!E167</f>
        <v>0</v>
      </c>
    </row>
    <row r="145" spans="2:3" x14ac:dyDescent="0.25">
      <c r="B145">
        <f>DATA_ANALYSIS!D168</f>
        <v>0</v>
      </c>
      <c r="C145">
        <f>DATA_ANALYSIS!E168</f>
        <v>0</v>
      </c>
    </row>
    <row r="146" spans="2:3" x14ac:dyDescent="0.25">
      <c r="B146">
        <f>DATA_ANALYSIS!D169</f>
        <v>0</v>
      </c>
      <c r="C146">
        <f>DATA_ANALYSIS!E169</f>
        <v>0</v>
      </c>
    </row>
    <row r="147" spans="2:3" x14ac:dyDescent="0.25">
      <c r="B147">
        <f>DATA_ANALYSIS!D170</f>
        <v>0</v>
      </c>
      <c r="C147">
        <f>DATA_ANALYSIS!E170</f>
        <v>0</v>
      </c>
    </row>
    <row r="148" spans="2:3" x14ac:dyDescent="0.25">
      <c r="B148">
        <f>DATA_ANALYSIS!D171</f>
        <v>0</v>
      </c>
      <c r="C148">
        <f>DATA_ANALYSIS!E171</f>
        <v>0</v>
      </c>
    </row>
    <row r="149" spans="2:3" x14ac:dyDescent="0.25">
      <c r="B149">
        <f>DATA_ANALYSIS!D172</f>
        <v>0</v>
      </c>
      <c r="C149">
        <f>DATA_ANALYSIS!E172</f>
        <v>0</v>
      </c>
    </row>
    <row r="150" spans="2:3" x14ac:dyDescent="0.25">
      <c r="B150">
        <f>DATA_ANALYSIS!D173</f>
        <v>0</v>
      </c>
      <c r="C150">
        <f>DATA_ANALYSIS!E173</f>
        <v>0</v>
      </c>
    </row>
    <row r="151" spans="2:3" x14ac:dyDescent="0.25">
      <c r="B151">
        <f>DATA_ANALYSIS!D174</f>
        <v>0</v>
      </c>
      <c r="C151">
        <f>DATA_ANALYSIS!E174</f>
        <v>0</v>
      </c>
    </row>
    <row r="152" spans="2:3" x14ac:dyDescent="0.25">
      <c r="B152">
        <f>DATA_ANALYSIS!D175</f>
        <v>0</v>
      </c>
      <c r="C152">
        <f>DATA_ANALYSIS!E175</f>
        <v>0</v>
      </c>
    </row>
    <row r="153" spans="2:3" x14ac:dyDescent="0.25">
      <c r="B153">
        <f>DATA_ANALYSIS!D176</f>
        <v>0</v>
      </c>
      <c r="C153">
        <f>DATA_ANALYSIS!E176</f>
        <v>0</v>
      </c>
    </row>
    <row r="154" spans="2:3" x14ac:dyDescent="0.25">
      <c r="B154">
        <f>DATA_ANALYSIS!D177</f>
        <v>0</v>
      </c>
      <c r="C154">
        <f>DATA_ANALYSIS!E177</f>
        <v>0</v>
      </c>
    </row>
    <row r="155" spans="2:3" x14ac:dyDescent="0.25">
      <c r="B155">
        <f>DATA_ANALYSIS!D178</f>
        <v>0</v>
      </c>
      <c r="C155">
        <f>DATA_ANALYSIS!E178</f>
        <v>0</v>
      </c>
    </row>
    <row r="156" spans="2:3" x14ac:dyDescent="0.25">
      <c r="B156">
        <f>DATA_ANALYSIS!D179</f>
        <v>0</v>
      </c>
      <c r="C156">
        <f>DATA_ANALYSIS!E179</f>
        <v>0</v>
      </c>
    </row>
    <row r="157" spans="2:3" x14ac:dyDescent="0.25">
      <c r="B157">
        <f>DATA_ANALYSIS!D180</f>
        <v>0</v>
      </c>
      <c r="C157">
        <f>DATA_ANALYSIS!E180</f>
        <v>0</v>
      </c>
    </row>
    <row r="158" spans="2:3" x14ac:dyDescent="0.25">
      <c r="B158">
        <f>DATA_ANALYSIS!D181</f>
        <v>0</v>
      </c>
      <c r="C158">
        <f>DATA_ANALYSIS!E181</f>
        <v>0</v>
      </c>
    </row>
    <row r="159" spans="2:3" x14ac:dyDescent="0.25">
      <c r="B159">
        <f>DATA_ANALYSIS!D182</f>
        <v>0</v>
      </c>
      <c r="C159">
        <f>DATA_ANALYSIS!E182</f>
        <v>0</v>
      </c>
    </row>
    <row r="160" spans="2:3" x14ac:dyDescent="0.25">
      <c r="B160">
        <f>DATA_ANALYSIS!D183</f>
        <v>0</v>
      </c>
      <c r="C160">
        <f>DATA_ANALYSIS!E183</f>
        <v>0</v>
      </c>
    </row>
    <row r="161" spans="2:3" x14ac:dyDescent="0.25">
      <c r="B161">
        <f>DATA_ANALYSIS!D184</f>
        <v>0</v>
      </c>
      <c r="C161">
        <f>DATA_ANALYSIS!E184</f>
        <v>0</v>
      </c>
    </row>
    <row r="162" spans="2:3" x14ac:dyDescent="0.25">
      <c r="B162">
        <f>DATA_ANALYSIS!D185</f>
        <v>0</v>
      </c>
      <c r="C162">
        <f>DATA_ANALYSIS!E185</f>
        <v>0</v>
      </c>
    </row>
    <row r="163" spans="2:3" x14ac:dyDescent="0.25">
      <c r="B163">
        <f>DATA_ANALYSIS!D186</f>
        <v>0</v>
      </c>
      <c r="C163">
        <f>DATA_ANALYSIS!E186</f>
        <v>0</v>
      </c>
    </row>
    <row r="164" spans="2:3" x14ac:dyDescent="0.25">
      <c r="B164">
        <f>DATA_ANALYSIS!D187</f>
        <v>0</v>
      </c>
      <c r="C164">
        <f>DATA_ANALYSIS!E187</f>
        <v>0</v>
      </c>
    </row>
    <row r="165" spans="2:3" x14ac:dyDescent="0.25">
      <c r="B165">
        <f>DATA_ANALYSIS!D188</f>
        <v>0</v>
      </c>
      <c r="C165">
        <f>DATA_ANALYSIS!E188</f>
        <v>0</v>
      </c>
    </row>
    <row r="166" spans="2:3" x14ac:dyDescent="0.25">
      <c r="B166">
        <f>DATA_ANALYSIS!D189</f>
        <v>0</v>
      </c>
      <c r="C166">
        <f>DATA_ANALYSIS!E189</f>
        <v>0</v>
      </c>
    </row>
    <row r="167" spans="2:3" x14ac:dyDescent="0.25">
      <c r="B167">
        <f>DATA_ANALYSIS!D190</f>
        <v>0</v>
      </c>
      <c r="C167">
        <f>DATA_ANALYSIS!E190</f>
        <v>0</v>
      </c>
    </row>
    <row r="168" spans="2:3" x14ac:dyDescent="0.25">
      <c r="B168">
        <f>DATA_ANALYSIS!D191</f>
        <v>0</v>
      </c>
      <c r="C168">
        <f>DATA_ANALYSIS!E191</f>
        <v>0</v>
      </c>
    </row>
    <row r="169" spans="2:3" x14ac:dyDescent="0.25">
      <c r="B169">
        <f>DATA_ANALYSIS!D192</f>
        <v>0</v>
      </c>
      <c r="C169">
        <f>DATA_ANALYSIS!E192</f>
        <v>0</v>
      </c>
    </row>
    <row r="170" spans="2:3" x14ac:dyDescent="0.25">
      <c r="B170">
        <f>DATA_ANALYSIS!D193</f>
        <v>0</v>
      </c>
      <c r="C170">
        <f>DATA_ANALYSIS!E193</f>
        <v>0</v>
      </c>
    </row>
    <row r="171" spans="2:3" x14ac:dyDescent="0.25">
      <c r="B171">
        <f>DATA_ANALYSIS!D194</f>
        <v>0</v>
      </c>
      <c r="C171">
        <f>DATA_ANALYSIS!E194</f>
        <v>0</v>
      </c>
    </row>
    <row r="172" spans="2:3" x14ac:dyDescent="0.25">
      <c r="B172">
        <f>DATA_ANALYSIS!D195</f>
        <v>0</v>
      </c>
      <c r="C172">
        <f>DATA_ANALYSIS!E195</f>
        <v>0</v>
      </c>
    </row>
    <row r="173" spans="2:3" x14ac:dyDescent="0.25">
      <c r="B173">
        <f>DATA_ANALYSIS!D196</f>
        <v>0</v>
      </c>
      <c r="C173">
        <f>DATA_ANALYSIS!E196</f>
        <v>0</v>
      </c>
    </row>
    <row r="174" spans="2:3" x14ac:dyDescent="0.25">
      <c r="B174">
        <f>DATA_ANALYSIS!D197</f>
        <v>0</v>
      </c>
      <c r="C174">
        <f>DATA_ANALYSIS!E197</f>
        <v>0</v>
      </c>
    </row>
    <row r="175" spans="2:3" x14ac:dyDescent="0.25">
      <c r="B175">
        <f>DATA_ANALYSIS!D198</f>
        <v>0</v>
      </c>
      <c r="C175">
        <f>DATA_ANALYSIS!E198</f>
        <v>0</v>
      </c>
    </row>
    <row r="176" spans="2:3" x14ac:dyDescent="0.25">
      <c r="B176">
        <f>DATA_ANALYSIS!D199</f>
        <v>0</v>
      </c>
      <c r="C176">
        <f>DATA_ANALYSIS!E199</f>
        <v>0</v>
      </c>
    </row>
    <row r="177" spans="2:3" x14ac:dyDescent="0.25">
      <c r="B177">
        <f>DATA_ANALYSIS!D200</f>
        <v>0</v>
      </c>
      <c r="C177">
        <f>DATA_ANALYSIS!E200</f>
        <v>0</v>
      </c>
    </row>
    <row r="178" spans="2:3" x14ac:dyDescent="0.25">
      <c r="B178">
        <f>DATA_ANALYSIS!D201</f>
        <v>0</v>
      </c>
      <c r="C178">
        <f>DATA_ANALYSIS!E201</f>
        <v>0</v>
      </c>
    </row>
    <row r="179" spans="2:3" x14ac:dyDescent="0.25">
      <c r="B179">
        <f>DATA_ANALYSIS!D202</f>
        <v>0</v>
      </c>
      <c r="C179">
        <f>DATA_ANALYSIS!E202</f>
        <v>0</v>
      </c>
    </row>
    <row r="180" spans="2:3" x14ac:dyDescent="0.25">
      <c r="B180">
        <f>DATA_ANALYSIS!D203</f>
        <v>0</v>
      </c>
      <c r="C180">
        <f>DATA_ANALYSIS!E203</f>
        <v>0</v>
      </c>
    </row>
    <row r="181" spans="2:3" x14ac:dyDescent="0.25">
      <c r="B181">
        <f>DATA_ANALYSIS!D204</f>
        <v>0</v>
      </c>
      <c r="C181">
        <f>DATA_ANALYSIS!E204</f>
        <v>0</v>
      </c>
    </row>
    <row r="182" spans="2:3" x14ac:dyDescent="0.25">
      <c r="B182">
        <f>DATA_ANALYSIS!D205</f>
        <v>0</v>
      </c>
      <c r="C182">
        <f>DATA_ANALYSIS!E205</f>
        <v>0</v>
      </c>
    </row>
    <row r="183" spans="2:3" x14ac:dyDescent="0.25">
      <c r="B183">
        <f>DATA_ANALYSIS!D206</f>
        <v>0</v>
      </c>
      <c r="C183">
        <f>DATA_ANALYSIS!E206</f>
        <v>0</v>
      </c>
    </row>
    <row r="184" spans="2:3" x14ac:dyDescent="0.25">
      <c r="B184">
        <f>DATA_ANALYSIS!D207</f>
        <v>0</v>
      </c>
      <c r="C184">
        <f>DATA_ANALYSIS!E207</f>
        <v>0</v>
      </c>
    </row>
    <row r="185" spans="2:3" x14ac:dyDescent="0.25">
      <c r="B185">
        <f>DATA_ANALYSIS!D208</f>
        <v>0</v>
      </c>
      <c r="C185">
        <f>DATA_ANALYSIS!E208</f>
        <v>0</v>
      </c>
    </row>
    <row r="186" spans="2:3" x14ac:dyDescent="0.25">
      <c r="B186">
        <f>DATA_ANALYSIS!D209</f>
        <v>0</v>
      </c>
      <c r="C186">
        <f>DATA_ANALYSIS!E209</f>
        <v>0</v>
      </c>
    </row>
    <row r="187" spans="2:3" x14ac:dyDescent="0.25">
      <c r="B187">
        <f>DATA_ANALYSIS!D210</f>
        <v>0</v>
      </c>
      <c r="C187">
        <f>DATA_ANALYSIS!E210</f>
        <v>0</v>
      </c>
    </row>
    <row r="188" spans="2:3" x14ac:dyDescent="0.25">
      <c r="B188">
        <f>DATA_ANALYSIS!D211</f>
        <v>0</v>
      </c>
      <c r="C188">
        <f>DATA_ANALYSIS!E211</f>
        <v>0</v>
      </c>
    </row>
    <row r="189" spans="2:3" x14ac:dyDescent="0.25">
      <c r="B189">
        <f>DATA_ANALYSIS!D212</f>
        <v>0</v>
      </c>
      <c r="C189">
        <f>DATA_ANALYSIS!E212</f>
        <v>0</v>
      </c>
    </row>
    <row r="190" spans="2:3" x14ac:dyDescent="0.25">
      <c r="B190">
        <f>DATA_ANALYSIS!D213</f>
        <v>0</v>
      </c>
      <c r="C190">
        <f>DATA_ANALYSIS!E213</f>
        <v>0</v>
      </c>
    </row>
    <row r="191" spans="2:3" x14ac:dyDescent="0.25">
      <c r="B191">
        <f>DATA_ANALYSIS!D214</f>
        <v>0</v>
      </c>
      <c r="C191">
        <f>DATA_ANALYSIS!E214</f>
        <v>0</v>
      </c>
    </row>
    <row r="192" spans="2:3" x14ac:dyDescent="0.25">
      <c r="B192">
        <f>DATA_ANALYSIS!D215</f>
        <v>0</v>
      </c>
      <c r="C192">
        <f>DATA_ANALYSIS!E215</f>
        <v>0</v>
      </c>
    </row>
    <row r="193" spans="2:3" x14ac:dyDescent="0.25">
      <c r="B193">
        <f>DATA_ANALYSIS!D216</f>
        <v>0</v>
      </c>
      <c r="C193">
        <f>DATA_ANALYSIS!E216</f>
        <v>0</v>
      </c>
    </row>
    <row r="194" spans="2:3" x14ac:dyDescent="0.25">
      <c r="B194">
        <f>DATA_ANALYSIS!D217</f>
        <v>0</v>
      </c>
      <c r="C194">
        <f>DATA_ANALYSIS!E217</f>
        <v>0</v>
      </c>
    </row>
    <row r="195" spans="2:3" x14ac:dyDescent="0.25">
      <c r="B195">
        <f>DATA_ANALYSIS!D218</f>
        <v>0</v>
      </c>
      <c r="C195">
        <f>DATA_ANALYSIS!E218</f>
        <v>0</v>
      </c>
    </row>
    <row r="196" spans="2:3" x14ac:dyDescent="0.25">
      <c r="B196">
        <f>DATA_ANALYSIS!D219</f>
        <v>0</v>
      </c>
      <c r="C196">
        <f>DATA_ANALYSIS!E219</f>
        <v>0</v>
      </c>
    </row>
    <row r="197" spans="2:3" x14ac:dyDescent="0.25">
      <c r="B197">
        <f>DATA_ANALYSIS!D220</f>
        <v>0</v>
      </c>
      <c r="C197">
        <f>DATA_ANALYSIS!E220</f>
        <v>0</v>
      </c>
    </row>
    <row r="198" spans="2:3" x14ac:dyDescent="0.25">
      <c r="B198">
        <f>DATA_ANALYSIS!D221</f>
        <v>0</v>
      </c>
      <c r="C198">
        <f>DATA_ANALYSIS!E221</f>
        <v>0</v>
      </c>
    </row>
    <row r="199" spans="2:3" x14ac:dyDescent="0.25">
      <c r="B199">
        <f>DATA_ANALYSIS!D222</f>
        <v>0</v>
      </c>
      <c r="C199">
        <f>DATA_ANALYSIS!E222</f>
        <v>0</v>
      </c>
    </row>
    <row r="200" spans="2:3" x14ac:dyDescent="0.25">
      <c r="B200">
        <f>DATA_ANALYSIS!D223</f>
        <v>0</v>
      </c>
      <c r="C200">
        <f>DATA_ANALYSIS!E223</f>
        <v>0</v>
      </c>
    </row>
    <row r="201" spans="2:3" x14ac:dyDescent="0.25">
      <c r="B201">
        <f>DATA_ANALYSIS!D224</f>
        <v>0</v>
      </c>
      <c r="C201">
        <f>DATA_ANALYSIS!E224</f>
        <v>0</v>
      </c>
    </row>
    <row r="202" spans="2:3" x14ac:dyDescent="0.25">
      <c r="B202">
        <f>DATA_ANALYSIS!D225</f>
        <v>0</v>
      </c>
      <c r="C202">
        <f>DATA_ANALYSIS!E225</f>
        <v>0</v>
      </c>
    </row>
    <row r="203" spans="2:3" x14ac:dyDescent="0.25">
      <c r="B203">
        <f>DATA_ANALYSIS!D226</f>
        <v>0</v>
      </c>
      <c r="C203">
        <f>DATA_ANALYSIS!E226</f>
        <v>0</v>
      </c>
    </row>
    <row r="204" spans="2:3" x14ac:dyDescent="0.25">
      <c r="B204">
        <f>DATA_ANALYSIS!D227</f>
        <v>0</v>
      </c>
      <c r="C204">
        <f>DATA_ANALYSIS!E227</f>
        <v>0</v>
      </c>
    </row>
    <row r="205" spans="2:3" x14ac:dyDescent="0.25">
      <c r="B205">
        <f>DATA_ANALYSIS!D228</f>
        <v>0</v>
      </c>
      <c r="C205">
        <f>DATA_ANALYSIS!E228</f>
        <v>0</v>
      </c>
    </row>
    <row r="206" spans="2:3" x14ac:dyDescent="0.25">
      <c r="B206">
        <f>DATA_ANALYSIS!D229</f>
        <v>0</v>
      </c>
      <c r="C206">
        <f>DATA_ANALYSIS!E229</f>
        <v>0</v>
      </c>
    </row>
    <row r="207" spans="2:3" x14ac:dyDescent="0.25">
      <c r="B207">
        <f>DATA_ANALYSIS!D230</f>
        <v>0</v>
      </c>
      <c r="C207">
        <f>DATA_ANALYSIS!E230</f>
        <v>0</v>
      </c>
    </row>
    <row r="208" spans="2:3" x14ac:dyDescent="0.25">
      <c r="B208">
        <f>DATA_ANALYSIS!D231</f>
        <v>0</v>
      </c>
      <c r="C208">
        <f>DATA_ANALYSIS!E231</f>
        <v>0</v>
      </c>
    </row>
    <row r="209" spans="2:3" x14ac:dyDescent="0.25">
      <c r="B209">
        <f>DATA_ANALYSIS!D232</f>
        <v>0</v>
      </c>
      <c r="C209">
        <f>DATA_ANALYSIS!E232</f>
        <v>0</v>
      </c>
    </row>
    <row r="210" spans="2:3" x14ac:dyDescent="0.25">
      <c r="B210">
        <f>DATA_ANALYSIS!D233</f>
        <v>0</v>
      </c>
      <c r="C210">
        <f>DATA_ANALYSIS!E233</f>
        <v>0</v>
      </c>
    </row>
    <row r="211" spans="2:3" x14ac:dyDescent="0.25">
      <c r="B211">
        <f>DATA_ANALYSIS!D234</f>
        <v>0</v>
      </c>
      <c r="C211">
        <f>DATA_ANALYSIS!E234</f>
        <v>0</v>
      </c>
    </row>
    <row r="212" spans="2:3" x14ac:dyDescent="0.25">
      <c r="B212">
        <f>DATA_ANALYSIS!D235</f>
        <v>0</v>
      </c>
      <c r="C212">
        <f>DATA_ANALYSIS!E235</f>
        <v>0</v>
      </c>
    </row>
    <row r="213" spans="2:3" x14ac:dyDescent="0.25">
      <c r="B213">
        <f>DATA_ANALYSIS!D236</f>
        <v>0</v>
      </c>
      <c r="C213">
        <f>DATA_ANALYSIS!E236</f>
        <v>0</v>
      </c>
    </row>
    <row r="214" spans="2:3" x14ac:dyDescent="0.25">
      <c r="B214">
        <f>DATA_ANALYSIS!D237</f>
        <v>0</v>
      </c>
      <c r="C214">
        <f>DATA_ANALYSIS!E237</f>
        <v>0</v>
      </c>
    </row>
    <row r="215" spans="2:3" x14ac:dyDescent="0.25">
      <c r="B215">
        <f>DATA_ANALYSIS!D238</f>
        <v>0</v>
      </c>
      <c r="C215">
        <f>DATA_ANALYSIS!E238</f>
        <v>0</v>
      </c>
    </row>
    <row r="216" spans="2:3" x14ac:dyDescent="0.25">
      <c r="B216">
        <f>DATA_ANALYSIS!D239</f>
        <v>0</v>
      </c>
      <c r="C216">
        <f>DATA_ANALYSIS!E239</f>
        <v>0</v>
      </c>
    </row>
    <row r="217" spans="2:3" x14ac:dyDescent="0.25">
      <c r="B217">
        <f>DATA_ANALYSIS!D240</f>
        <v>0</v>
      </c>
      <c r="C217">
        <f>DATA_ANALYSIS!E240</f>
        <v>0</v>
      </c>
    </row>
    <row r="218" spans="2:3" x14ac:dyDescent="0.25">
      <c r="B218">
        <f>DATA_ANALYSIS!D241</f>
        <v>0</v>
      </c>
      <c r="C218">
        <f>DATA_ANALYSIS!E241</f>
        <v>0</v>
      </c>
    </row>
    <row r="219" spans="2:3" x14ac:dyDescent="0.25">
      <c r="B219">
        <f>DATA_ANALYSIS!D242</f>
        <v>0</v>
      </c>
      <c r="C219">
        <f>DATA_ANALYSIS!E242</f>
        <v>0</v>
      </c>
    </row>
    <row r="220" spans="2:3" x14ac:dyDescent="0.25">
      <c r="B220">
        <f>DATA_ANALYSIS!D243</f>
        <v>0</v>
      </c>
      <c r="C220">
        <f>DATA_ANALYSIS!E243</f>
        <v>0</v>
      </c>
    </row>
    <row r="221" spans="2:3" x14ac:dyDescent="0.25">
      <c r="B221">
        <f>DATA_ANALYSIS!D244</f>
        <v>0</v>
      </c>
      <c r="C221">
        <f>DATA_ANALYSIS!E244</f>
        <v>0</v>
      </c>
    </row>
    <row r="222" spans="2:3" x14ac:dyDescent="0.25">
      <c r="B222">
        <f>DATA_ANALYSIS!D245</f>
        <v>0</v>
      </c>
      <c r="C222">
        <f>DATA_ANALYSIS!E245</f>
        <v>0</v>
      </c>
    </row>
    <row r="223" spans="2:3" x14ac:dyDescent="0.25">
      <c r="B223">
        <f>DATA_ANALYSIS!D246</f>
        <v>0</v>
      </c>
      <c r="C223">
        <f>DATA_ANALYSIS!E246</f>
        <v>0</v>
      </c>
    </row>
    <row r="224" spans="2:3" x14ac:dyDescent="0.25">
      <c r="B224">
        <f>DATA_ANALYSIS!D247</f>
        <v>0</v>
      </c>
      <c r="C224">
        <f>DATA_ANALYSIS!E247</f>
        <v>0</v>
      </c>
    </row>
    <row r="225" spans="2:3" x14ac:dyDescent="0.25">
      <c r="B225">
        <f>DATA_ANALYSIS!D248</f>
        <v>0</v>
      </c>
      <c r="C225">
        <f>DATA_ANALYSIS!E248</f>
        <v>0</v>
      </c>
    </row>
    <row r="226" spans="2:3" x14ac:dyDescent="0.25">
      <c r="B226">
        <f>DATA_ANALYSIS!D249</f>
        <v>0</v>
      </c>
      <c r="C226">
        <f>DATA_ANALYSIS!E249</f>
        <v>0</v>
      </c>
    </row>
    <row r="227" spans="2:3" x14ac:dyDescent="0.25">
      <c r="B227">
        <f>DATA_ANALYSIS!D250</f>
        <v>0</v>
      </c>
      <c r="C227">
        <f>DATA_ANALYSIS!E250</f>
        <v>0</v>
      </c>
    </row>
    <row r="228" spans="2:3" x14ac:dyDescent="0.25">
      <c r="B228">
        <f>DATA_ANALYSIS!D251</f>
        <v>0</v>
      </c>
      <c r="C228">
        <f>DATA_ANALYSIS!E251</f>
        <v>0</v>
      </c>
    </row>
    <row r="229" spans="2:3" x14ac:dyDescent="0.25">
      <c r="B229">
        <f>DATA_ANALYSIS!D252</f>
        <v>0</v>
      </c>
      <c r="C229">
        <f>DATA_ANALYSIS!E252</f>
        <v>0</v>
      </c>
    </row>
    <row r="230" spans="2:3" x14ac:dyDescent="0.25">
      <c r="B230">
        <f>DATA_ANALYSIS!D253</f>
        <v>0</v>
      </c>
      <c r="C230">
        <f>DATA_ANALYSIS!E253</f>
        <v>0</v>
      </c>
    </row>
    <row r="231" spans="2:3" x14ac:dyDescent="0.25">
      <c r="B231">
        <f>DATA_ANALYSIS!D254</f>
        <v>0</v>
      </c>
      <c r="C231">
        <f>DATA_ANALYSIS!E254</f>
        <v>0</v>
      </c>
    </row>
    <row r="232" spans="2:3" x14ac:dyDescent="0.25">
      <c r="B232">
        <f>DATA_ANALYSIS!D255</f>
        <v>0</v>
      </c>
      <c r="C232">
        <f>DATA_ANALYSIS!E255</f>
        <v>0</v>
      </c>
    </row>
    <row r="233" spans="2:3" x14ac:dyDescent="0.25">
      <c r="B233">
        <f>DATA_ANALYSIS!D256</f>
        <v>0</v>
      </c>
      <c r="C233">
        <f>DATA_ANALYSIS!E256</f>
        <v>0</v>
      </c>
    </row>
    <row r="234" spans="2:3" x14ac:dyDescent="0.25">
      <c r="B234">
        <f>DATA_ANALYSIS!D257</f>
        <v>0</v>
      </c>
      <c r="C234">
        <f>DATA_ANALYSIS!E257</f>
        <v>0</v>
      </c>
    </row>
    <row r="235" spans="2:3" x14ac:dyDescent="0.25">
      <c r="B235">
        <f>DATA_ANALYSIS!D258</f>
        <v>0</v>
      </c>
      <c r="C235">
        <f>DATA_ANALYSIS!E258</f>
        <v>0</v>
      </c>
    </row>
    <row r="236" spans="2:3" x14ac:dyDescent="0.25">
      <c r="B236">
        <f>DATA_ANALYSIS!D259</f>
        <v>0</v>
      </c>
      <c r="C236">
        <f>DATA_ANALYSIS!E259</f>
        <v>0</v>
      </c>
    </row>
    <row r="237" spans="2:3" x14ac:dyDescent="0.25">
      <c r="B237">
        <f>DATA_ANALYSIS!D260</f>
        <v>0</v>
      </c>
      <c r="C237">
        <f>DATA_ANALYSIS!E260</f>
        <v>0</v>
      </c>
    </row>
    <row r="238" spans="2:3" x14ac:dyDescent="0.25">
      <c r="B238">
        <f>DATA_ANALYSIS!D261</f>
        <v>0</v>
      </c>
      <c r="C238">
        <f>DATA_ANALYSIS!E261</f>
        <v>0</v>
      </c>
    </row>
    <row r="239" spans="2:3" x14ac:dyDescent="0.25">
      <c r="B239">
        <f>DATA_ANALYSIS!D262</f>
        <v>0</v>
      </c>
      <c r="C239">
        <f>DATA_ANALYSIS!E262</f>
        <v>0</v>
      </c>
    </row>
    <row r="240" spans="2:3" x14ac:dyDescent="0.25">
      <c r="B240">
        <f>DATA_ANALYSIS!D263</f>
        <v>0</v>
      </c>
      <c r="C240">
        <f>DATA_ANALYSIS!E263</f>
        <v>0</v>
      </c>
    </row>
    <row r="241" spans="2:3" x14ac:dyDescent="0.25">
      <c r="B241">
        <f>DATA_ANALYSIS!D264</f>
        <v>0</v>
      </c>
      <c r="C241">
        <f>DATA_ANALYSIS!E264</f>
        <v>0</v>
      </c>
    </row>
    <row r="242" spans="2:3" x14ac:dyDescent="0.25">
      <c r="B242">
        <f>DATA_ANALYSIS!D265</f>
        <v>0</v>
      </c>
      <c r="C242">
        <f>DATA_ANALYSIS!E265</f>
        <v>0</v>
      </c>
    </row>
    <row r="243" spans="2:3" x14ac:dyDescent="0.25">
      <c r="B243">
        <f>DATA_ANALYSIS!D266</f>
        <v>0</v>
      </c>
      <c r="C243">
        <f>DATA_ANALYSIS!E266</f>
        <v>0</v>
      </c>
    </row>
    <row r="244" spans="2:3" x14ac:dyDescent="0.25">
      <c r="B244">
        <f>DATA_ANALYSIS!D267</f>
        <v>0</v>
      </c>
      <c r="C244">
        <f>DATA_ANALYSIS!E267</f>
        <v>0</v>
      </c>
    </row>
    <row r="245" spans="2:3" x14ac:dyDescent="0.25">
      <c r="B245">
        <f>DATA_ANALYSIS!D268</f>
        <v>0</v>
      </c>
      <c r="C245">
        <f>DATA_ANALYSIS!E268</f>
        <v>0</v>
      </c>
    </row>
    <row r="246" spans="2:3" x14ac:dyDescent="0.25">
      <c r="B246">
        <f>DATA_ANALYSIS!D269</f>
        <v>0</v>
      </c>
      <c r="C246">
        <f>DATA_ANALYSIS!E269</f>
        <v>0</v>
      </c>
    </row>
    <row r="247" spans="2:3" x14ac:dyDescent="0.25">
      <c r="B247">
        <f>DATA_ANALYSIS!D270</f>
        <v>0</v>
      </c>
      <c r="C247">
        <f>DATA_ANALYSIS!E270</f>
        <v>0</v>
      </c>
    </row>
    <row r="248" spans="2:3" x14ac:dyDescent="0.25">
      <c r="B248">
        <f>DATA_ANALYSIS!D271</f>
        <v>0</v>
      </c>
      <c r="C248">
        <f>DATA_ANALYSIS!E271</f>
        <v>0</v>
      </c>
    </row>
    <row r="249" spans="2:3" x14ac:dyDescent="0.25">
      <c r="B249">
        <f>DATA_ANALYSIS!D272</f>
        <v>0</v>
      </c>
      <c r="C249">
        <f>DATA_ANALYSIS!E272</f>
        <v>0</v>
      </c>
    </row>
    <row r="250" spans="2:3" x14ac:dyDescent="0.25">
      <c r="B250">
        <f>DATA_ANALYSIS!D273</f>
        <v>0</v>
      </c>
      <c r="C250">
        <f>DATA_ANALYSIS!E273</f>
        <v>0</v>
      </c>
    </row>
    <row r="251" spans="2:3" x14ac:dyDescent="0.25">
      <c r="B251">
        <f>DATA_ANALYSIS!D274</f>
        <v>0</v>
      </c>
      <c r="C251">
        <f>DATA_ANALYSIS!E274</f>
        <v>0</v>
      </c>
    </row>
    <row r="252" spans="2:3" x14ac:dyDescent="0.25">
      <c r="B252">
        <f>DATA_ANALYSIS!D275</f>
        <v>0</v>
      </c>
      <c r="C252">
        <f>DATA_ANALYSIS!E275</f>
        <v>0</v>
      </c>
    </row>
    <row r="253" spans="2:3" x14ac:dyDescent="0.25">
      <c r="B253">
        <f>DATA_ANALYSIS!D276</f>
        <v>0</v>
      </c>
      <c r="C253">
        <f>DATA_ANALYSIS!E276</f>
        <v>0</v>
      </c>
    </row>
    <row r="254" spans="2:3" x14ac:dyDescent="0.25">
      <c r="B254">
        <f>DATA_ANALYSIS!D277</f>
        <v>0</v>
      </c>
      <c r="C254">
        <f>DATA_ANALYSIS!E277</f>
        <v>0</v>
      </c>
    </row>
    <row r="255" spans="2:3" x14ac:dyDescent="0.25">
      <c r="B255">
        <f>DATA_ANALYSIS!D278</f>
        <v>0</v>
      </c>
      <c r="C255">
        <f>DATA_ANALYSIS!E278</f>
        <v>0</v>
      </c>
    </row>
    <row r="256" spans="2:3" x14ac:dyDescent="0.25">
      <c r="B256">
        <f>DATA_ANALYSIS!D279</f>
        <v>0</v>
      </c>
      <c r="C256">
        <f>DATA_ANALYSIS!E279</f>
        <v>0</v>
      </c>
    </row>
    <row r="257" spans="2:3" x14ac:dyDescent="0.25">
      <c r="B257">
        <f>DATA_ANALYSIS!D280</f>
        <v>0</v>
      </c>
      <c r="C257">
        <f>DATA_ANALYSIS!E280</f>
        <v>0</v>
      </c>
    </row>
    <row r="258" spans="2:3" x14ac:dyDescent="0.25">
      <c r="B258">
        <f>DATA_ANALYSIS!D281</f>
        <v>0</v>
      </c>
      <c r="C258">
        <f>DATA_ANALYSIS!E281</f>
        <v>0</v>
      </c>
    </row>
    <row r="259" spans="2:3" x14ac:dyDescent="0.25">
      <c r="B259">
        <f>DATA_ANALYSIS!D282</f>
        <v>0</v>
      </c>
      <c r="C259">
        <f>DATA_ANALYSIS!E282</f>
        <v>0</v>
      </c>
    </row>
    <row r="260" spans="2:3" x14ac:dyDescent="0.25">
      <c r="B260">
        <f>DATA_ANALYSIS!D283</f>
        <v>0</v>
      </c>
      <c r="C260">
        <f>DATA_ANALYSIS!E283</f>
        <v>0</v>
      </c>
    </row>
    <row r="261" spans="2:3" x14ac:dyDescent="0.25">
      <c r="B261">
        <f>DATA_ANALYSIS!D284</f>
        <v>0</v>
      </c>
      <c r="C261">
        <f>DATA_ANALYSIS!E284</f>
        <v>0</v>
      </c>
    </row>
    <row r="262" spans="2:3" x14ac:dyDescent="0.25">
      <c r="B262">
        <f>DATA_ANALYSIS!D285</f>
        <v>0</v>
      </c>
      <c r="C262">
        <f>DATA_ANALYSIS!E285</f>
        <v>0</v>
      </c>
    </row>
    <row r="263" spans="2:3" x14ac:dyDescent="0.25">
      <c r="B263">
        <f>DATA_ANALYSIS!D286</f>
        <v>0</v>
      </c>
      <c r="C263">
        <f>DATA_ANALYSIS!E286</f>
        <v>0</v>
      </c>
    </row>
    <row r="264" spans="2:3" x14ac:dyDescent="0.25">
      <c r="B264">
        <f>DATA_ANALYSIS!D287</f>
        <v>0</v>
      </c>
      <c r="C264">
        <f>DATA_ANALYSIS!E287</f>
        <v>0</v>
      </c>
    </row>
    <row r="265" spans="2:3" x14ac:dyDescent="0.25">
      <c r="B265">
        <f>DATA_ANALYSIS!D288</f>
        <v>0</v>
      </c>
      <c r="C265">
        <f>DATA_ANALYSIS!E288</f>
        <v>0</v>
      </c>
    </row>
    <row r="266" spans="2:3" x14ac:dyDescent="0.25">
      <c r="B266">
        <f>DATA_ANALYSIS!D289</f>
        <v>0</v>
      </c>
      <c r="C266">
        <f>DATA_ANALYSIS!E289</f>
        <v>0</v>
      </c>
    </row>
    <row r="267" spans="2:3" x14ac:dyDescent="0.25">
      <c r="B267">
        <f>DATA_ANALYSIS!D290</f>
        <v>0</v>
      </c>
      <c r="C267">
        <f>DATA_ANALYSIS!E290</f>
        <v>0</v>
      </c>
    </row>
    <row r="268" spans="2:3" x14ac:dyDescent="0.25">
      <c r="B268">
        <f>DATA_ANALYSIS!D291</f>
        <v>0</v>
      </c>
      <c r="C268">
        <f>DATA_ANALYSIS!E291</f>
        <v>0</v>
      </c>
    </row>
    <row r="269" spans="2:3" x14ac:dyDescent="0.25">
      <c r="B269">
        <f>DATA_ANALYSIS!D292</f>
        <v>0</v>
      </c>
      <c r="C269">
        <f>DATA_ANALYSIS!E292</f>
        <v>0</v>
      </c>
    </row>
    <row r="270" spans="2:3" x14ac:dyDescent="0.25">
      <c r="B270">
        <f>DATA_ANALYSIS!D293</f>
        <v>0</v>
      </c>
      <c r="C270">
        <f>DATA_ANALYSIS!E293</f>
        <v>0</v>
      </c>
    </row>
    <row r="271" spans="2:3" x14ac:dyDescent="0.25">
      <c r="B271">
        <f>DATA_ANALYSIS!D294</f>
        <v>0</v>
      </c>
      <c r="C271">
        <f>DATA_ANALYSIS!E294</f>
        <v>0</v>
      </c>
    </row>
    <row r="272" spans="2:3" x14ac:dyDescent="0.25">
      <c r="B272">
        <f>DATA_ANALYSIS!D295</f>
        <v>0</v>
      </c>
      <c r="C272">
        <f>DATA_ANALYSIS!E295</f>
        <v>0</v>
      </c>
    </row>
    <row r="273" spans="2:3" x14ac:dyDescent="0.25">
      <c r="B273">
        <f>DATA_ANALYSIS!D296</f>
        <v>0</v>
      </c>
      <c r="C273">
        <f>DATA_ANALYSIS!E296</f>
        <v>0</v>
      </c>
    </row>
    <row r="274" spans="2:3" x14ac:dyDescent="0.25">
      <c r="B274">
        <f>DATA_ANALYSIS!D297</f>
        <v>0</v>
      </c>
      <c r="C274">
        <f>DATA_ANALYSIS!E297</f>
        <v>0</v>
      </c>
    </row>
    <row r="275" spans="2:3" x14ac:dyDescent="0.25">
      <c r="B275">
        <f>DATA_ANALYSIS!D298</f>
        <v>0</v>
      </c>
      <c r="C275">
        <f>DATA_ANALYSIS!E298</f>
        <v>0</v>
      </c>
    </row>
    <row r="276" spans="2:3" x14ac:dyDescent="0.25">
      <c r="B276">
        <f>DATA_ANALYSIS!D299</f>
        <v>0</v>
      </c>
      <c r="C276">
        <f>DATA_ANALYSIS!E299</f>
        <v>0</v>
      </c>
    </row>
    <row r="277" spans="2:3" x14ac:dyDescent="0.25">
      <c r="B277">
        <f>DATA_ANALYSIS!D300</f>
        <v>0</v>
      </c>
      <c r="C277">
        <f>DATA_ANALYSIS!E300</f>
        <v>0</v>
      </c>
    </row>
    <row r="278" spans="2:3" x14ac:dyDescent="0.25">
      <c r="B278">
        <f>DATA_ANALYSIS!D301</f>
        <v>0</v>
      </c>
      <c r="C278">
        <f>DATA_ANALYSIS!E301</f>
        <v>0</v>
      </c>
    </row>
    <row r="279" spans="2:3" x14ac:dyDescent="0.25">
      <c r="B279">
        <f>DATA_ANALYSIS!D302</f>
        <v>0</v>
      </c>
      <c r="C279">
        <f>DATA_ANALYSIS!E302</f>
        <v>0</v>
      </c>
    </row>
    <row r="280" spans="2:3" x14ac:dyDescent="0.25">
      <c r="B280">
        <f>DATA_ANALYSIS!D303</f>
        <v>0</v>
      </c>
      <c r="C280">
        <f>DATA_ANALYSIS!E303</f>
        <v>0</v>
      </c>
    </row>
    <row r="281" spans="2:3" x14ac:dyDescent="0.25">
      <c r="B281">
        <f>DATA_ANALYSIS!D304</f>
        <v>0</v>
      </c>
      <c r="C281">
        <f>DATA_ANALYSIS!E304</f>
        <v>0</v>
      </c>
    </row>
    <row r="282" spans="2:3" x14ac:dyDescent="0.25">
      <c r="B282">
        <f>DATA_ANALYSIS!D305</f>
        <v>0</v>
      </c>
      <c r="C282">
        <f>DATA_ANALYSIS!E305</f>
        <v>0</v>
      </c>
    </row>
    <row r="283" spans="2:3" x14ac:dyDescent="0.25">
      <c r="B283">
        <f>DATA_ANALYSIS!D306</f>
        <v>0</v>
      </c>
      <c r="C283">
        <f>DATA_ANALYSIS!E306</f>
        <v>0</v>
      </c>
    </row>
    <row r="284" spans="2:3" x14ac:dyDescent="0.25">
      <c r="B284">
        <f>DATA_ANALYSIS!D307</f>
        <v>0</v>
      </c>
      <c r="C284">
        <f>DATA_ANALYSIS!E307</f>
        <v>0</v>
      </c>
    </row>
    <row r="285" spans="2:3" x14ac:dyDescent="0.25">
      <c r="B285">
        <f>DATA_ANALYSIS!D308</f>
        <v>0</v>
      </c>
      <c r="C285">
        <f>DATA_ANALYSIS!E308</f>
        <v>0</v>
      </c>
    </row>
    <row r="286" spans="2:3" x14ac:dyDescent="0.25">
      <c r="B286">
        <f>DATA_ANALYSIS!D309</f>
        <v>0</v>
      </c>
      <c r="C286">
        <f>DATA_ANALYSIS!E309</f>
        <v>0</v>
      </c>
    </row>
    <row r="287" spans="2:3" x14ac:dyDescent="0.25">
      <c r="B287">
        <f>DATA_ANALYSIS!D310</f>
        <v>0</v>
      </c>
      <c r="C287">
        <f>DATA_ANALYSIS!E310</f>
        <v>0</v>
      </c>
    </row>
    <row r="288" spans="2:3" x14ac:dyDescent="0.25">
      <c r="B288">
        <f>DATA_ANALYSIS!D311</f>
        <v>0</v>
      </c>
      <c r="C288">
        <f>DATA_ANALYSIS!E311</f>
        <v>0</v>
      </c>
    </row>
    <row r="289" spans="2:3" x14ac:dyDescent="0.25">
      <c r="B289">
        <f>DATA_ANALYSIS!D312</f>
        <v>0</v>
      </c>
      <c r="C289">
        <f>DATA_ANALYSIS!E312</f>
        <v>0</v>
      </c>
    </row>
    <row r="290" spans="2:3" x14ac:dyDescent="0.25">
      <c r="B290">
        <f>DATA_ANALYSIS!D313</f>
        <v>0</v>
      </c>
      <c r="C290">
        <f>DATA_ANALYSIS!E313</f>
        <v>0</v>
      </c>
    </row>
    <row r="291" spans="2:3" x14ac:dyDescent="0.25">
      <c r="B291">
        <f>DATA_ANALYSIS!D314</f>
        <v>0</v>
      </c>
      <c r="C291">
        <f>DATA_ANALYSIS!E314</f>
        <v>0</v>
      </c>
    </row>
    <row r="292" spans="2:3" x14ac:dyDescent="0.25">
      <c r="B292">
        <f>DATA_ANALYSIS!D315</f>
        <v>0</v>
      </c>
      <c r="C292">
        <f>DATA_ANALYSIS!E315</f>
        <v>0</v>
      </c>
    </row>
    <row r="293" spans="2:3" x14ac:dyDescent="0.25">
      <c r="B293">
        <f>DATA_ANALYSIS!D316</f>
        <v>0</v>
      </c>
      <c r="C293">
        <f>DATA_ANALYSIS!E316</f>
        <v>0</v>
      </c>
    </row>
    <row r="294" spans="2:3" x14ac:dyDescent="0.25">
      <c r="B294">
        <f>DATA_ANALYSIS!D317</f>
        <v>0</v>
      </c>
      <c r="C294">
        <f>DATA_ANALYSIS!E317</f>
        <v>0</v>
      </c>
    </row>
    <row r="295" spans="2:3" x14ac:dyDescent="0.25">
      <c r="B295">
        <f>DATA_ANALYSIS!D318</f>
        <v>0</v>
      </c>
      <c r="C295">
        <f>DATA_ANALYSIS!E318</f>
        <v>0</v>
      </c>
    </row>
    <row r="296" spans="2:3" x14ac:dyDescent="0.25">
      <c r="B296">
        <f>DATA_ANALYSIS!D319</f>
        <v>0</v>
      </c>
      <c r="C296">
        <f>DATA_ANALYSIS!E319</f>
        <v>0</v>
      </c>
    </row>
    <row r="297" spans="2:3" x14ac:dyDescent="0.25">
      <c r="B297">
        <f>DATA_ANALYSIS!D320</f>
        <v>0</v>
      </c>
      <c r="C297">
        <f>DATA_ANALYSIS!E320</f>
        <v>0</v>
      </c>
    </row>
    <row r="298" spans="2:3" x14ac:dyDescent="0.25">
      <c r="B298">
        <f>DATA_ANALYSIS!D321</f>
        <v>0</v>
      </c>
      <c r="C298">
        <f>DATA_ANALYSIS!E321</f>
        <v>0</v>
      </c>
    </row>
    <row r="299" spans="2:3" x14ac:dyDescent="0.25">
      <c r="B299">
        <f>DATA_ANALYSIS!D322</f>
        <v>0</v>
      </c>
      <c r="C299">
        <f>DATA_ANALYSIS!E322</f>
        <v>0</v>
      </c>
    </row>
    <row r="300" spans="2:3" x14ac:dyDescent="0.25">
      <c r="B300">
        <f>DATA_ANALYSIS!D323</f>
        <v>0</v>
      </c>
      <c r="C300">
        <f>DATA_ANALYSIS!E323</f>
        <v>0</v>
      </c>
    </row>
    <row r="301" spans="2:3" x14ac:dyDescent="0.25">
      <c r="B301">
        <f>DATA_ANALYSIS!D324</f>
        <v>0</v>
      </c>
      <c r="C301">
        <f>DATA_ANALYSIS!E324</f>
        <v>0</v>
      </c>
    </row>
    <row r="302" spans="2:3" x14ac:dyDescent="0.25">
      <c r="B302">
        <f>DATA_ANALYSIS!D325</f>
        <v>0</v>
      </c>
      <c r="C302">
        <f>DATA_ANALYSIS!E325</f>
        <v>0</v>
      </c>
    </row>
    <row r="303" spans="2:3" x14ac:dyDescent="0.25">
      <c r="B303">
        <f>DATA_ANALYSIS!D326</f>
        <v>0</v>
      </c>
      <c r="C303">
        <f>DATA_ANALYSIS!E326</f>
        <v>0</v>
      </c>
    </row>
    <row r="304" spans="2:3" x14ac:dyDescent="0.25">
      <c r="B304">
        <f>DATA_ANALYSIS!D327</f>
        <v>0</v>
      </c>
      <c r="C304">
        <f>DATA_ANALYSIS!E327</f>
        <v>0</v>
      </c>
    </row>
    <row r="305" spans="2:3" x14ac:dyDescent="0.25">
      <c r="B305">
        <f>DATA_ANALYSIS!D328</f>
        <v>0</v>
      </c>
      <c r="C305">
        <f>DATA_ANALYSIS!E328</f>
        <v>0</v>
      </c>
    </row>
    <row r="306" spans="2:3" x14ac:dyDescent="0.25">
      <c r="B306">
        <f>DATA_ANALYSIS!D329</f>
        <v>0</v>
      </c>
      <c r="C306">
        <f>DATA_ANALYSIS!E329</f>
        <v>0</v>
      </c>
    </row>
    <row r="307" spans="2:3" x14ac:dyDescent="0.25">
      <c r="B307">
        <f>DATA_ANALYSIS!D330</f>
        <v>0</v>
      </c>
      <c r="C307">
        <f>DATA_ANALYSIS!E330</f>
        <v>0</v>
      </c>
    </row>
    <row r="308" spans="2:3" x14ac:dyDescent="0.25">
      <c r="B308">
        <f>DATA_ANALYSIS!D331</f>
        <v>0</v>
      </c>
      <c r="C308">
        <f>DATA_ANALYSIS!E331</f>
        <v>0</v>
      </c>
    </row>
    <row r="309" spans="2:3" x14ac:dyDescent="0.25">
      <c r="B309">
        <f>DATA_ANALYSIS!D332</f>
        <v>0</v>
      </c>
      <c r="C309">
        <f>DATA_ANALYSIS!E332</f>
        <v>0</v>
      </c>
    </row>
    <row r="310" spans="2:3" x14ac:dyDescent="0.25">
      <c r="B310">
        <f>DATA_ANALYSIS!D333</f>
        <v>0</v>
      </c>
      <c r="C310">
        <f>DATA_ANALYSIS!E333</f>
        <v>0</v>
      </c>
    </row>
    <row r="311" spans="2:3" x14ac:dyDescent="0.25">
      <c r="B311">
        <f>DATA_ANALYSIS!D334</f>
        <v>0</v>
      </c>
      <c r="C311">
        <f>DATA_ANALYSIS!E334</f>
        <v>0</v>
      </c>
    </row>
    <row r="312" spans="2:3" x14ac:dyDescent="0.25">
      <c r="B312">
        <f>DATA_ANALYSIS!D335</f>
        <v>0</v>
      </c>
      <c r="C312">
        <f>DATA_ANALYSIS!E335</f>
        <v>0</v>
      </c>
    </row>
    <row r="313" spans="2:3" x14ac:dyDescent="0.25">
      <c r="B313">
        <f>DATA_ANALYSIS!D336</f>
        <v>0</v>
      </c>
      <c r="C313">
        <f>DATA_ANALYSIS!E336</f>
        <v>0</v>
      </c>
    </row>
    <row r="314" spans="2:3" x14ac:dyDescent="0.25">
      <c r="B314">
        <f>DATA_ANALYSIS!D337</f>
        <v>0</v>
      </c>
      <c r="C314">
        <f>DATA_ANALYSIS!E337</f>
        <v>0</v>
      </c>
    </row>
    <row r="315" spans="2:3" x14ac:dyDescent="0.25">
      <c r="B315">
        <f>DATA_ANALYSIS!D338</f>
        <v>0</v>
      </c>
      <c r="C315">
        <f>DATA_ANALYSIS!E338</f>
        <v>0</v>
      </c>
    </row>
    <row r="316" spans="2:3" x14ac:dyDescent="0.25">
      <c r="B316">
        <f>DATA_ANALYSIS!D339</f>
        <v>0</v>
      </c>
      <c r="C316">
        <f>DATA_ANALYSIS!E339</f>
        <v>0</v>
      </c>
    </row>
    <row r="317" spans="2:3" x14ac:dyDescent="0.25">
      <c r="B317">
        <f>DATA_ANALYSIS!D340</f>
        <v>0</v>
      </c>
      <c r="C317">
        <f>DATA_ANALYSIS!E340</f>
        <v>0</v>
      </c>
    </row>
    <row r="318" spans="2:3" x14ac:dyDescent="0.25">
      <c r="B318">
        <f>DATA_ANALYSIS!D341</f>
        <v>0</v>
      </c>
      <c r="C318">
        <f>DATA_ANALYSIS!E341</f>
        <v>0</v>
      </c>
    </row>
    <row r="319" spans="2:3" x14ac:dyDescent="0.25">
      <c r="B319">
        <f>DATA_ANALYSIS!D342</f>
        <v>0</v>
      </c>
      <c r="C319">
        <f>DATA_ANALYSIS!E342</f>
        <v>0</v>
      </c>
    </row>
    <row r="320" spans="2:3" x14ac:dyDescent="0.25">
      <c r="B320">
        <f>DATA_ANALYSIS!D343</f>
        <v>0</v>
      </c>
      <c r="C320">
        <f>DATA_ANALYSIS!E343</f>
        <v>0</v>
      </c>
    </row>
    <row r="321" spans="2:3" x14ac:dyDescent="0.25">
      <c r="B321">
        <f>DATA_ANALYSIS!D344</f>
        <v>0</v>
      </c>
      <c r="C321">
        <f>DATA_ANALYSIS!E344</f>
        <v>0</v>
      </c>
    </row>
    <row r="322" spans="2:3" x14ac:dyDescent="0.25">
      <c r="B322">
        <f>DATA_ANALYSIS!D345</f>
        <v>0</v>
      </c>
      <c r="C322">
        <f>DATA_ANALYSIS!E345</f>
        <v>0</v>
      </c>
    </row>
    <row r="323" spans="2:3" x14ac:dyDescent="0.25">
      <c r="B323">
        <f>DATA_ANALYSIS!D346</f>
        <v>0</v>
      </c>
      <c r="C323">
        <f>DATA_ANALYSIS!E346</f>
        <v>0</v>
      </c>
    </row>
    <row r="324" spans="2:3" x14ac:dyDescent="0.25">
      <c r="B324">
        <f>DATA_ANALYSIS!D347</f>
        <v>0</v>
      </c>
      <c r="C324">
        <f>DATA_ANALYSIS!E347</f>
        <v>0</v>
      </c>
    </row>
    <row r="325" spans="2:3" x14ac:dyDescent="0.25">
      <c r="B325">
        <f>DATA_ANALYSIS!D348</f>
        <v>0</v>
      </c>
      <c r="C325">
        <f>DATA_ANALYSIS!E348</f>
        <v>0</v>
      </c>
    </row>
    <row r="326" spans="2:3" x14ac:dyDescent="0.25">
      <c r="B326">
        <f>DATA_ANALYSIS!D349</f>
        <v>0</v>
      </c>
      <c r="C326">
        <f>DATA_ANALYSIS!E349</f>
        <v>0</v>
      </c>
    </row>
    <row r="327" spans="2:3" x14ac:dyDescent="0.25">
      <c r="B327">
        <f>DATA_ANALYSIS!D350</f>
        <v>0</v>
      </c>
      <c r="C327">
        <f>DATA_ANALYSIS!E350</f>
        <v>0</v>
      </c>
    </row>
    <row r="328" spans="2:3" x14ac:dyDescent="0.25">
      <c r="B328">
        <f>DATA_ANALYSIS!D351</f>
        <v>0</v>
      </c>
      <c r="C328">
        <f>DATA_ANALYSIS!E351</f>
        <v>0</v>
      </c>
    </row>
    <row r="329" spans="2:3" x14ac:dyDescent="0.25">
      <c r="B329">
        <f>DATA_ANALYSIS!D352</f>
        <v>0</v>
      </c>
      <c r="C329">
        <f>DATA_ANALYSIS!E352</f>
        <v>0</v>
      </c>
    </row>
    <row r="330" spans="2:3" x14ac:dyDescent="0.25">
      <c r="B330">
        <f>DATA_ANALYSIS!D353</f>
        <v>0</v>
      </c>
      <c r="C330">
        <f>DATA_ANALYSIS!E353</f>
        <v>0</v>
      </c>
    </row>
    <row r="331" spans="2:3" x14ac:dyDescent="0.25">
      <c r="B331">
        <f>DATA_ANALYSIS!D354</f>
        <v>0</v>
      </c>
      <c r="C331">
        <f>DATA_ANALYSIS!E354</f>
        <v>0</v>
      </c>
    </row>
    <row r="332" spans="2:3" x14ac:dyDescent="0.25">
      <c r="B332">
        <f>DATA_ANALYSIS!D355</f>
        <v>0</v>
      </c>
      <c r="C332">
        <f>DATA_ANALYSIS!E355</f>
        <v>0</v>
      </c>
    </row>
    <row r="333" spans="2:3" x14ac:dyDescent="0.25">
      <c r="B333">
        <f>DATA_ANALYSIS!D356</f>
        <v>0</v>
      </c>
      <c r="C333">
        <f>DATA_ANALYSIS!E356</f>
        <v>0</v>
      </c>
    </row>
    <row r="334" spans="2:3" x14ac:dyDescent="0.25">
      <c r="B334">
        <f>DATA_ANALYSIS!D357</f>
        <v>0</v>
      </c>
      <c r="C334">
        <f>DATA_ANALYSIS!E357</f>
        <v>0</v>
      </c>
    </row>
    <row r="335" spans="2:3" x14ac:dyDescent="0.25">
      <c r="B335">
        <f>DATA_ANALYSIS!D358</f>
        <v>0</v>
      </c>
      <c r="C335">
        <f>DATA_ANALYSIS!E358</f>
        <v>0</v>
      </c>
    </row>
    <row r="336" spans="2:3" x14ac:dyDescent="0.25">
      <c r="B336">
        <f>DATA_ANALYSIS!D359</f>
        <v>0</v>
      </c>
      <c r="C336">
        <f>DATA_ANALYSIS!E359</f>
        <v>0</v>
      </c>
    </row>
    <row r="337" spans="2:3" x14ac:dyDescent="0.25">
      <c r="B337">
        <f>DATA_ANALYSIS!D360</f>
        <v>0</v>
      </c>
      <c r="C337">
        <f>DATA_ANALYSIS!E360</f>
        <v>0</v>
      </c>
    </row>
    <row r="338" spans="2:3" x14ac:dyDescent="0.25">
      <c r="B338">
        <f>DATA_ANALYSIS!D361</f>
        <v>0</v>
      </c>
      <c r="C338">
        <f>DATA_ANALYSIS!E361</f>
        <v>0</v>
      </c>
    </row>
    <row r="339" spans="2:3" x14ac:dyDescent="0.25">
      <c r="B339">
        <f>DATA_ANALYSIS!D362</f>
        <v>0</v>
      </c>
      <c r="C339">
        <f>DATA_ANALYSIS!E362</f>
        <v>0</v>
      </c>
    </row>
    <row r="340" spans="2:3" x14ac:dyDescent="0.25">
      <c r="B340">
        <f>DATA_ANALYSIS!D363</f>
        <v>0</v>
      </c>
      <c r="C340">
        <f>DATA_ANALYSIS!E363</f>
        <v>0</v>
      </c>
    </row>
    <row r="341" spans="2:3" x14ac:dyDescent="0.25">
      <c r="B341">
        <f>DATA_ANALYSIS!D364</f>
        <v>0</v>
      </c>
      <c r="C341">
        <f>DATA_ANALYSIS!E364</f>
        <v>0</v>
      </c>
    </row>
    <row r="342" spans="2:3" x14ac:dyDescent="0.25">
      <c r="B342">
        <f>DATA_ANALYSIS!D365</f>
        <v>0</v>
      </c>
      <c r="C342">
        <f>DATA_ANALYSIS!E365</f>
        <v>0</v>
      </c>
    </row>
    <row r="343" spans="2:3" x14ac:dyDescent="0.25">
      <c r="B343">
        <f>DATA_ANALYSIS!D366</f>
        <v>0</v>
      </c>
      <c r="C343">
        <f>DATA_ANALYSIS!E366</f>
        <v>0</v>
      </c>
    </row>
    <row r="344" spans="2:3" x14ac:dyDescent="0.25">
      <c r="B344">
        <f>DATA_ANALYSIS!D367</f>
        <v>0</v>
      </c>
      <c r="C344">
        <f>DATA_ANALYSIS!E367</f>
        <v>0</v>
      </c>
    </row>
    <row r="345" spans="2:3" x14ac:dyDescent="0.25">
      <c r="B345">
        <f>DATA_ANALYSIS!D368</f>
        <v>0</v>
      </c>
      <c r="C345">
        <f>DATA_ANALYSIS!E368</f>
        <v>0</v>
      </c>
    </row>
    <row r="346" spans="2:3" x14ac:dyDescent="0.25">
      <c r="B346">
        <f>DATA_ANALYSIS!D369</f>
        <v>0</v>
      </c>
      <c r="C346">
        <f>DATA_ANALYSIS!E369</f>
        <v>0</v>
      </c>
    </row>
    <row r="347" spans="2:3" x14ac:dyDescent="0.25">
      <c r="B347">
        <f>DATA_ANALYSIS!D370</f>
        <v>0</v>
      </c>
      <c r="C347">
        <f>DATA_ANALYSIS!E370</f>
        <v>0</v>
      </c>
    </row>
    <row r="348" spans="2:3" x14ac:dyDescent="0.25">
      <c r="B348">
        <f>DATA_ANALYSIS!D371</f>
        <v>0</v>
      </c>
      <c r="C348">
        <f>DATA_ANALYSIS!E371</f>
        <v>0</v>
      </c>
    </row>
    <row r="349" spans="2:3" x14ac:dyDescent="0.25">
      <c r="B349">
        <f>DATA_ANALYSIS!D372</f>
        <v>0</v>
      </c>
      <c r="C349">
        <f>DATA_ANALYSIS!E372</f>
        <v>0</v>
      </c>
    </row>
    <row r="350" spans="2:3" x14ac:dyDescent="0.25">
      <c r="B350">
        <f>DATA_ANALYSIS!D373</f>
        <v>0</v>
      </c>
      <c r="C350">
        <f>DATA_ANALYSIS!E373</f>
        <v>0</v>
      </c>
    </row>
    <row r="351" spans="2:3" x14ac:dyDescent="0.25">
      <c r="B351">
        <f>DATA_ANALYSIS!D374</f>
        <v>0</v>
      </c>
      <c r="C351">
        <f>DATA_ANALYSIS!E374</f>
        <v>0</v>
      </c>
    </row>
    <row r="352" spans="2:3" x14ac:dyDescent="0.25">
      <c r="B352">
        <f>DATA_ANALYSIS!D375</f>
        <v>0</v>
      </c>
      <c r="C352">
        <f>DATA_ANALYSIS!E375</f>
        <v>0</v>
      </c>
    </row>
    <row r="353" spans="2:3" x14ac:dyDescent="0.25">
      <c r="B353">
        <f>DATA_ANALYSIS!D376</f>
        <v>0</v>
      </c>
      <c r="C353">
        <f>DATA_ANALYSIS!E376</f>
        <v>0</v>
      </c>
    </row>
    <row r="354" spans="2:3" x14ac:dyDescent="0.25">
      <c r="B354">
        <f>DATA_ANALYSIS!D377</f>
        <v>0</v>
      </c>
      <c r="C354">
        <f>DATA_ANALYSIS!E377</f>
        <v>0</v>
      </c>
    </row>
    <row r="355" spans="2:3" x14ac:dyDescent="0.25">
      <c r="B355">
        <f>DATA_ANALYSIS!D378</f>
        <v>0</v>
      </c>
      <c r="C355">
        <f>DATA_ANALYSIS!E378</f>
        <v>0</v>
      </c>
    </row>
    <row r="356" spans="2:3" x14ac:dyDescent="0.25">
      <c r="B356">
        <f>DATA_ANALYSIS!D379</f>
        <v>0</v>
      </c>
      <c r="C356">
        <f>DATA_ANALYSIS!E379</f>
        <v>0</v>
      </c>
    </row>
    <row r="357" spans="2:3" x14ac:dyDescent="0.25">
      <c r="B357">
        <f>DATA_ANALYSIS!D380</f>
        <v>0</v>
      </c>
      <c r="C357">
        <f>DATA_ANALYSIS!E380</f>
        <v>0</v>
      </c>
    </row>
    <row r="358" spans="2:3" x14ac:dyDescent="0.25">
      <c r="B358">
        <f>DATA_ANALYSIS!D381</f>
        <v>0</v>
      </c>
      <c r="C358">
        <f>DATA_ANALYSIS!E381</f>
        <v>0</v>
      </c>
    </row>
    <row r="359" spans="2:3" x14ac:dyDescent="0.25">
      <c r="B359">
        <f>DATA_ANALYSIS!D382</f>
        <v>0</v>
      </c>
      <c r="C359">
        <f>DATA_ANALYSIS!E382</f>
        <v>0</v>
      </c>
    </row>
    <row r="360" spans="2:3" x14ac:dyDescent="0.25">
      <c r="B360">
        <f>DATA_ANALYSIS!D383</f>
        <v>0</v>
      </c>
      <c r="C360">
        <f>DATA_ANALYSIS!E383</f>
        <v>0</v>
      </c>
    </row>
    <row r="361" spans="2:3" x14ac:dyDescent="0.25">
      <c r="B361">
        <f>DATA_ANALYSIS!D384</f>
        <v>0</v>
      </c>
      <c r="C361">
        <f>DATA_ANALYSIS!E384</f>
        <v>0</v>
      </c>
    </row>
    <row r="362" spans="2:3" x14ac:dyDescent="0.25">
      <c r="B362">
        <f>DATA_ANALYSIS!D385</f>
        <v>0</v>
      </c>
      <c r="C362">
        <f>DATA_ANALYSIS!E385</f>
        <v>0</v>
      </c>
    </row>
    <row r="363" spans="2:3" x14ac:dyDescent="0.25">
      <c r="B363">
        <f>DATA_ANALYSIS!D386</f>
        <v>0</v>
      </c>
      <c r="C363">
        <f>DATA_ANALYSIS!E386</f>
        <v>0</v>
      </c>
    </row>
    <row r="364" spans="2:3" x14ac:dyDescent="0.25">
      <c r="B364">
        <f>DATA_ANALYSIS!D387</f>
        <v>0</v>
      </c>
      <c r="C364">
        <f>DATA_ANALYSIS!E387</f>
        <v>0</v>
      </c>
    </row>
    <row r="365" spans="2:3" x14ac:dyDescent="0.25">
      <c r="B365">
        <f>DATA_ANALYSIS!D388</f>
        <v>0</v>
      </c>
      <c r="C365">
        <f>DATA_ANALYSIS!E388</f>
        <v>0</v>
      </c>
    </row>
    <row r="366" spans="2:3" x14ac:dyDescent="0.25">
      <c r="B366">
        <f>DATA_ANALYSIS!D389</f>
        <v>0</v>
      </c>
      <c r="C366">
        <f>DATA_ANALYSIS!E389</f>
        <v>0</v>
      </c>
    </row>
    <row r="367" spans="2:3" x14ac:dyDescent="0.25">
      <c r="B367">
        <f>DATA_ANALYSIS!D390</f>
        <v>0</v>
      </c>
      <c r="C367">
        <f>DATA_ANALYSIS!E390</f>
        <v>0</v>
      </c>
    </row>
    <row r="368" spans="2:3" x14ac:dyDescent="0.25">
      <c r="B368">
        <f>DATA_ANALYSIS!D391</f>
        <v>0</v>
      </c>
      <c r="C368">
        <f>DATA_ANALYSIS!E391</f>
        <v>0</v>
      </c>
    </row>
    <row r="369" spans="2:3" x14ac:dyDescent="0.25">
      <c r="B369">
        <f>DATA_ANALYSIS!D392</f>
        <v>0</v>
      </c>
      <c r="C369">
        <f>DATA_ANALYSIS!E392</f>
        <v>0</v>
      </c>
    </row>
    <row r="370" spans="2:3" x14ac:dyDescent="0.25">
      <c r="B370">
        <f>DATA_ANALYSIS!D393</f>
        <v>0</v>
      </c>
      <c r="C370">
        <f>DATA_ANALYSIS!E393</f>
        <v>0</v>
      </c>
    </row>
    <row r="371" spans="2:3" x14ac:dyDescent="0.25">
      <c r="B371">
        <f>DATA_ANALYSIS!D394</f>
        <v>0</v>
      </c>
      <c r="C371">
        <f>DATA_ANALYSIS!E394</f>
        <v>0</v>
      </c>
    </row>
    <row r="372" spans="2:3" x14ac:dyDescent="0.25">
      <c r="B372">
        <f>DATA_ANALYSIS!D395</f>
        <v>0</v>
      </c>
      <c r="C372">
        <f>DATA_ANALYSIS!E395</f>
        <v>0</v>
      </c>
    </row>
    <row r="373" spans="2:3" x14ac:dyDescent="0.25">
      <c r="B373">
        <f>DATA_ANALYSIS!D396</f>
        <v>0</v>
      </c>
      <c r="C373">
        <f>DATA_ANALYSIS!E396</f>
        <v>0</v>
      </c>
    </row>
    <row r="374" spans="2:3" x14ac:dyDescent="0.25">
      <c r="B374">
        <f>DATA_ANALYSIS!D397</f>
        <v>0</v>
      </c>
      <c r="C374">
        <f>DATA_ANALYSIS!E397</f>
        <v>0</v>
      </c>
    </row>
    <row r="375" spans="2:3" x14ac:dyDescent="0.25">
      <c r="B375">
        <f>DATA_ANALYSIS!D398</f>
        <v>0</v>
      </c>
      <c r="C375">
        <f>DATA_ANALYSIS!E398</f>
        <v>0</v>
      </c>
    </row>
    <row r="376" spans="2:3" x14ac:dyDescent="0.25">
      <c r="B376">
        <f>DATA_ANALYSIS!D399</f>
        <v>0</v>
      </c>
      <c r="C376">
        <f>DATA_ANALYSIS!E399</f>
        <v>0</v>
      </c>
    </row>
    <row r="377" spans="2:3" x14ac:dyDescent="0.25">
      <c r="B377">
        <f>DATA_ANALYSIS!D400</f>
        <v>0</v>
      </c>
      <c r="C377">
        <f>DATA_ANALYSIS!E400</f>
        <v>0</v>
      </c>
    </row>
    <row r="378" spans="2:3" x14ac:dyDescent="0.25">
      <c r="B378">
        <f>DATA_ANALYSIS!D401</f>
        <v>0</v>
      </c>
      <c r="C378">
        <f>DATA_ANALYSIS!E401</f>
        <v>0</v>
      </c>
    </row>
    <row r="379" spans="2:3" x14ac:dyDescent="0.25">
      <c r="B379">
        <f>DATA_ANALYSIS!D402</f>
        <v>0</v>
      </c>
      <c r="C379">
        <f>DATA_ANALYSIS!E402</f>
        <v>0</v>
      </c>
    </row>
    <row r="380" spans="2:3" x14ac:dyDescent="0.25">
      <c r="B380">
        <f>DATA_ANALYSIS!D403</f>
        <v>0</v>
      </c>
      <c r="C380">
        <f>DATA_ANALYSIS!E403</f>
        <v>0</v>
      </c>
    </row>
    <row r="381" spans="2:3" x14ac:dyDescent="0.25">
      <c r="B381">
        <f>DATA_ANALYSIS!D404</f>
        <v>0</v>
      </c>
      <c r="C381">
        <f>DATA_ANALYSIS!E404</f>
        <v>0</v>
      </c>
    </row>
    <row r="382" spans="2:3" x14ac:dyDescent="0.25">
      <c r="B382">
        <f>DATA_ANALYSIS!D405</f>
        <v>0</v>
      </c>
      <c r="C382">
        <f>DATA_ANALYSIS!E405</f>
        <v>0</v>
      </c>
    </row>
    <row r="383" spans="2:3" x14ac:dyDescent="0.25">
      <c r="B383">
        <f>DATA_ANALYSIS!D406</f>
        <v>0</v>
      </c>
      <c r="C383">
        <f>DATA_ANALYSIS!E406</f>
        <v>0</v>
      </c>
    </row>
    <row r="384" spans="2:3" x14ac:dyDescent="0.25">
      <c r="B384">
        <f>DATA_ANALYSIS!D407</f>
        <v>0</v>
      </c>
      <c r="C384">
        <f>DATA_ANALYSIS!E407</f>
        <v>0</v>
      </c>
    </row>
    <row r="385" spans="2:3" x14ac:dyDescent="0.25">
      <c r="B385">
        <f>DATA_ANALYSIS!D408</f>
        <v>0</v>
      </c>
      <c r="C385">
        <f>DATA_ANALYSIS!E408</f>
        <v>0</v>
      </c>
    </row>
    <row r="386" spans="2:3" x14ac:dyDescent="0.25">
      <c r="B386">
        <f>DATA_ANALYSIS!D409</f>
        <v>0</v>
      </c>
      <c r="C386">
        <f>DATA_ANALYSIS!E409</f>
        <v>0</v>
      </c>
    </row>
    <row r="387" spans="2:3" x14ac:dyDescent="0.25">
      <c r="B387">
        <f>DATA_ANALYSIS!D410</f>
        <v>0</v>
      </c>
      <c r="C387">
        <f>DATA_ANALYSIS!E410</f>
        <v>0</v>
      </c>
    </row>
    <row r="388" spans="2:3" x14ac:dyDescent="0.25">
      <c r="B388">
        <f>DATA_ANALYSIS!D411</f>
        <v>0</v>
      </c>
      <c r="C388">
        <f>DATA_ANALYSIS!E411</f>
        <v>0</v>
      </c>
    </row>
    <row r="389" spans="2:3" x14ac:dyDescent="0.25">
      <c r="B389">
        <f>DATA_ANALYSIS!D412</f>
        <v>0</v>
      </c>
      <c r="C389">
        <f>DATA_ANALYSIS!E412</f>
        <v>0</v>
      </c>
    </row>
    <row r="390" spans="2:3" x14ac:dyDescent="0.25">
      <c r="B390">
        <f>DATA_ANALYSIS!D413</f>
        <v>0</v>
      </c>
      <c r="C390">
        <f>DATA_ANALYSIS!E413</f>
        <v>0</v>
      </c>
    </row>
    <row r="391" spans="2:3" x14ac:dyDescent="0.25">
      <c r="B391">
        <f>DATA_ANALYSIS!D414</f>
        <v>0</v>
      </c>
      <c r="C391">
        <f>DATA_ANALYSIS!E414</f>
        <v>0</v>
      </c>
    </row>
    <row r="392" spans="2:3" x14ac:dyDescent="0.25">
      <c r="B392">
        <f>DATA_ANALYSIS!D415</f>
        <v>0</v>
      </c>
      <c r="C392">
        <f>DATA_ANALYSIS!E415</f>
        <v>0</v>
      </c>
    </row>
    <row r="393" spans="2:3" x14ac:dyDescent="0.25">
      <c r="B393">
        <f>DATA_ANALYSIS!D416</f>
        <v>0</v>
      </c>
      <c r="C393">
        <f>DATA_ANALYSIS!E416</f>
        <v>0</v>
      </c>
    </row>
    <row r="394" spans="2:3" x14ac:dyDescent="0.25">
      <c r="B394">
        <f>DATA_ANALYSIS!D417</f>
        <v>0</v>
      </c>
      <c r="C394">
        <f>DATA_ANALYSIS!E417</f>
        <v>0</v>
      </c>
    </row>
    <row r="395" spans="2:3" x14ac:dyDescent="0.25">
      <c r="B395">
        <f>DATA_ANALYSIS!D418</f>
        <v>0</v>
      </c>
      <c r="C395">
        <f>DATA_ANALYSIS!E418</f>
        <v>0</v>
      </c>
    </row>
    <row r="396" spans="2:3" x14ac:dyDescent="0.25">
      <c r="B396">
        <f>DATA_ANALYSIS!D419</f>
        <v>0</v>
      </c>
      <c r="C396">
        <f>DATA_ANALYSIS!E419</f>
        <v>0</v>
      </c>
    </row>
    <row r="397" spans="2:3" x14ac:dyDescent="0.25">
      <c r="B397">
        <f>DATA_ANALYSIS!D420</f>
        <v>0</v>
      </c>
      <c r="C397">
        <f>DATA_ANALYSIS!E420</f>
        <v>0</v>
      </c>
    </row>
    <row r="398" spans="2:3" x14ac:dyDescent="0.25">
      <c r="B398">
        <f>DATA_ANALYSIS!D421</f>
        <v>0</v>
      </c>
      <c r="C398">
        <f>DATA_ANALYSIS!E421</f>
        <v>0</v>
      </c>
    </row>
    <row r="399" spans="2:3" x14ac:dyDescent="0.25">
      <c r="B399">
        <f>DATA_ANALYSIS!D422</f>
        <v>0</v>
      </c>
      <c r="C399">
        <f>DATA_ANALYSIS!E422</f>
        <v>0</v>
      </c>
    </row>
    <row r="400" spans="2:3" x14ac:dyDescent="0.25">
      <c r="B400">
        <f>DATA_ANALYSIS!D423</f>
        <v>0</v>
      </c>
      <c r="C400">
        <f>DATA_ANALYSIS!E423</f>
        <v>0</v>
      </c>
    </row>
    <row r="401" spans="2:3" x14ac:dyDescent="0.25">
      <c r="B401">
        <f>DATA_ANALYSIS!D424</f>
        <v>0</v>
      </c>
      <c r="C401">
        <f>DATA_ANALYSIS!E424</f>
        <v>0</v>
      </c>
    </row>
    <row r="402" spans="2:3" x14ac:dyDescent="0.25">
      <c r="B402">
        <f>DATA_ANALYSIS!D425</f>
        <v>0</v>
      </c>
      <c r="C402">
        <f>DATA_ANALYSIS!E425</f>
        <v>0</v>
      </c>
    </row>
    <row r="403" spans="2:3" x14ac:dyDescent="0.25">
      <c r="B403">
        <f>DATA_ANALYSIS!D426</f>
        <v>0</v>
      </c>
      <c r="C403">
        <f>DATA_ANALYSIS!E426</f>
        <v>0</v>
      </c>
    </row>
    <row r="404" spans="2:3" x14ac:dyDescent="0.25">
      <c r="B404">
        <f>DATA_ANALYSIS!D427</f>
        <v>0</v>
      </c>
      <c r="C404">
        <f>DATA_ANALYSIS!E427</f>
        <v>0</v>
      </c>
    </row>
    <row r="405" spans="2:3" x14ac:dyDescent="0.25">
      <c r="B405">
        <f>DATA_ANALYSIS!D428</f>
        <v>0</v>
      </c>
      <c r="C405">
        <f>DATA_ANALYSIS!E428</f>
        <v>0</v>
      </c>
    </row>
    <row r="406" spans="2:3" x14ac:dyDescent="0.25">
      <c r="B406">
        <f>DATA_ANALYSIS!D429</f>
        <v>0</v>
      </c>
      <c r="C406">
        <f>DATA_ANALYSIS!E429</f>
        <v>0</v>
      </c>
    </row>
    <row r="407" spans="2:3" x14ac:dyDescent="0.25">
      <c r="B407">
        <f>DATA_ANALYSIS!D430</f>
        <v>0</v>
      </c>
      <c r="C407">
        <f>DATA_ANALYSIS!E430</f>
        <v>0</v>
      </c>
    </row>
    <row r="408" spans="2:3" x14ac:dyDescent="0.25">
      <c r="B408">
        <f>DATA_ANALYSIS!D431</f>
        <v>0</v>
      </c>
      <c r="C408">
        <f>DATA_ANALYSIS!E431</f>
        <v>0</v>
      </c>
    </row>
    <row r="409" spans="2:3" x14ac:dyDescent="0.25">
      <c r="B409">
        <f>DATA_ANALYSIS!D432</f>
        <v>0</v>
      </c>
      <c r="C409">
        <f>DATA_ANALYSIS!E432</f>
        <v>0</v>
      </c>
    </row>
    <row r="410" spans="2:3" x14ac:dyDescent="0.25">
      <c r="B410">
        <f>DATA_ANALYSIS!D433</f>
        <v>0</v>
      </c>
      <c r="C410">
        <f>DATA_ANALYSIS!E433</f>
        <v>0</v>
      </c>
    </row>
    <row r="411" spans="2:3" x14ac:dyDescent="0.25">
      <c r="B411">
        <f>DATA_ANALYSIS!D434</f>
        <v>0</v>
      </c>
      <c r="C411">
        <f>DATA_ANALYSIS!E434</f>
        <v>0</v>
      </c>
    </row>
    <row r="412" spans="2:3" x14ac:dyDescent="0.25">
      <c r="B412">
        <f>DATA_ANALYSIS!D435</f>
        <v>0</v>
      </c>
      <c r="C412">
        <f>DATA_ANALYSIS!E435</f>
        <v>0</v>
      </c>
    </row>
    <row r="413" spans="2:3" x14ac:dyDescent="0.25">
      <c r="B413">
        <f>DATA_ANALYSIS!D436</f>
        <v>0</v>
      </c>
      <c r="C413">
        <f>DATA_ANALYSIS!E436</f>
        <v>0</v>
      </c>
    </row>
    <row r="414" spans="2:3" x14ac:dyDescent="0.25">
      <c r="B414">
        <f>DATA_ANALYSIS!D437</f>
        <v>0</v>
      </c>
      <c r="C414">
        <f>DATA_ANALYSIS!E437</f>
        <v>0</v>
      </c>
    </row>
    <row r="415" spans="2:3" x14ac:dyDescent="0.25">
      <c r="B415">
        <f>DATA_ANALYSIS!D438</f>
        <v>0</v>
      </c>
      <c r="C415">
        <f>DATA_ANALYSIS!E438</f>
        <v>0</v>
      </c>
    </row>
    <row r="416" spans="2:3" x14ac:dyDescent="0.25">
      <c r="B416">
        <f>DATA_ANALYSIS!D439</f>
        <v>0</v>
      </c>
      <c r="C416">
        <f>DATA_ANALYSIS!E439</f>
        <v>0</v>
      </c>
    </row>
    <row r="417" spans="2:3" x14ac:dyDescent="0.25">
      <c r="B417">
        <f>DATA_ANALYSIS!D440</f>
        <v>0</v>
      </c>
      <c r="C417">
        <f>DATA_ANALYSIS!E440</f>
        <v>0</v>
      </c>
    </row>
    <row r="418" spans="2:3" x14ac:dyDescent="0.25">
      <c r="B418">
        <f>DATA_ANALYSIS!D441</f>
        <v>0</v>
      </c>
      <c r="C418">
        <f>DATA_ANALYSIS!E441</f>
        <v>0</v>
      </c>
    </row>
    <row r="419" spans="2:3" x14ac:dyDescent="0.25">
      <c r="B419">
        <f>DATA_ANALYSIS!D442</f>
        <v>0</v>
      </c>
      <c r="C419">
        <f>DATA_ANALYSIS!E442</f>
        <v>0</v>
      </c>
    </row>
    <row r="420" spans="2:3" x14ac:dyDescent="0.25">
      <c r="B420">
        <f>DATA_ANALYSIS!D443</f>
        <v>0</v>
      </c>
      <c r="C420">
        <f>DATA_ANALYSIS!E443</f>
        <v>0</v>
      </c>
    </row>
    <row r="421" spans="2:3" x14ac:dyDescent="0.25">
      <c r="B421">
        <f>DATA_ANALYSIS!D444</f>
        <v>0</v>
      </c>
      <c r="C421">
        <f>DATA_ANALYSIS!E444</f>
        <v>0</v>
      </c>
    </row>
    <row r="422" spans="2:3" x14ac:dyDescent="0.25">
      <c r="B422">
        <f>DATA_ANALYSIS!D445</f>
        <v>0</v>
      </c>
      <c r="C422">
        <f>DATA_ANALYSIS!E445</f>
        <v>0</v>
      </c>
    </row>
    <row r="423" spans="2:3" x14ac:dyDescent="0.25">
      <c r="B423">
        <f>DATA_ANALYSIS!D446</f>
        <v>0</v>
      </c>
      <c r="C423">
        <f>DATA_ANALYSIS!E446</f>
        <v>0</v>
      </c>
    </row>
    <row r="424" spans="2:3" x14ac:dyDescent="0.25">
      <c r="B424">
        <f>DATA_ANALYSIS!D447</f>
        <v>0</v>
      </c>
      <c r="C424">
        <f>DATA_ANALYSIS!E447</f>
        <v>0</v>
      </c>
    </row>
    <row r="425" spans="2:3" x14ac:dyDescent="0.25">
      <c r="B425">
        <f>DATA_ANALYSIS!D448</f>
        <v>0</v>
      </c>
      <c r="C425">
        <f>DATA_ANALYSIS!E448</f>
        <v>0</v>
      </c>
    </row>
    <row r="426" spans="2:3" x14ac:dyDescent="0.25">
      <c r="B426">
        <f>DATA_ANALYSIS!D449</f>
        <v>0</v>
      </c>
      <c r="C426">
        <f>DATA_ANALYSIS!E449</f>
        <v>0</v>
      </c>
    </row>
    <row r="427" spans="2:3" x14ac:dyDescent="0.25">
      <c r="B427">
        <f>DATA_ANALYSIS!D450</f>
        <v>0</v>
      </c>
      <c r="C427">
        <f>DATA_ANALYSIS!E450</f>
        <v>0</v>
      </c>
    </row>
    <row r="428" spans="2:3" x14ac:dyDescent="0.25">
      <c r="B428">
        <f>DATA_ANALYSIS!D451</f>
        <v>0</v>
      </c>
      <c r="C428">
        <f>DATA_ANALYSIS!E451</f>
        <v>0</v>
      </c>
    </row>
    <row r="429" spans="2:3" x14ac:dyDescent="0.25">
      <c r="B429">
        <f>DATA_ANALYSIS!D452</f>
        <v>0</v>
      </c>
      <c r="C429">
        <f>DATA_ANALYSIS!E452</f>
        <v>0</v>
      </c>
    </row>
    <row r="430" spans="2:3" x14ac:dyDescent="0.25">
      <c r="B430">
        <f>DATA_ANALYSIS!D453</f>
        <v>0</v>
      </c>
      <c r="C430">
        <f>DATA_ANALYSIS!E453</f>
        <v>0</v>
      </c>
    </row>
    <row r="431" spans="2:3" x14ac:dyDescent="0.25">
      <c r="B431">
        <f>DATA_ANALYSIS!D454</f>
        <v>0</v>
      </c>
      <c r="C431">
        <f>DATA_ANALYSIS!E454</f>
        <v>0</v>
      </c>
    </row>
    <row r="432" spans="2:3" x14ac:dyDescent="0.25">
      <c r="B432">
        <f>DATA_ANALYSIS!D455</f>
        <v>0</v>
      </c>
      <c r="C432">
        <f>DATA_ANALYSIS!E455</f>
        <v>0</v>
      </c>
    </row>
    <row r="433" spans="2:3" x14ac:dyDescent="0.25">
      <c r="B433">
        <f>DATA_ANALYSIS!D456</f>
        <v>0</v>
      </c>
      <c r="C433">
        <f>DATA_ANALYSIS!E456</f>
        <v>0</v>
      </c>
    </row>
    <row r="434" spans="2:3" x14ac:dyDescent="0.25">
      <c r="B434">
        <f>DATA_ANALYSIS!D457</f>
        <v>0</v>
      </c>
      <c r="C434">
        <f>DATA_ANALYSIS!E457</f>
        <v>0</v>
      </c>
    </row>
    <row r="435" spans="2:3" x14ac:dyDescent="0.25">
      <c r="B435">
        <f>DATA_ANALYSIS!D458</f>
        <v>0</v>
      </c>
      <c r="C435">
        <f>DATA_ANALYSIS!E458</f>
        <v>0</v>
      </c>
    </row>
    <row r="436" spans="2:3" x14ac:dyDescent="0.25">
      <c r="B436">
        <f>DATA_ANALYSIS!D459</f>
        <v>0</v>
      </c>
      <c r="C436">
        <f>DATA_ANALYSIS!E459</f>
        <v>0</v>
      </c>
    </row>
    <row r="437" spans="2:3" x14ac:dyDescent="0.25">
      <c r="B437">
        <f>DATA_ANALYSIS!D460</f>
        <v>0</v>
      </c>
      <c r="C437">
        <f>DATA_ANALYSIS!E460</f>
        <v>0</v>
      </c>
    </row>
    <row r="438" spans="2:3" x14ac:dyDescent="0.25">
      <c r="B438">
        <f>DATA_ANALYSIS!D461</f>
        <v>0</v>
      </c>
      <c r="C438">
        <f>DATA_ANALYSIS!E461</f>
        <v>0</v>
      </c>
    </row>
    <row r="439" spans="2:3" x14ac:dyDescent="0.25">
      <c r="B439">
        <f>DATA_ANALYSIS!D462</f>
        <v>0</v>
      </c>
      <c r="C439">
        <f>DATA_ANALYSIS!E462</f>
        <v>0</v>
      </c>
    </row>
    <row r="440" spans="2:3" x14ac:dyDescent="0.25">
      <c r="B440">
        <f>DATA_ANALYSIS!D463</f>
        <v>0</v>
      </c>
      <c r="C440">
        <f>DATA_ANALYSIS!E463</f>
        <v>0</v>
      </c>
    </row>
    <row r="441" spans="2:3" x14ac:dyDescent="0.25">
      <c r="B441">
        <f>DATA_ANALYSIS!D464</f>
        <v>0</v>
      </c>
      <c r="C441">
        <f>DATA_ANALYSIS!E464</f>
        <v>0</v>
      </c>
    </row>
    <row r="442" spans="2:3" x14ac:dyDescent="0.25">
      <c r="B442">
        <f>DATA_ANALYSIS!D465</f>
        <v>0</v>
      </c>
      <c r="C442">
        <f>DATA_ANALYSIS!E465</f>
        <v>0</v>
      </c>
    </row>
    <row r="443" spans="2:3" x14ac:dyDescent="0.25">
      <c r="B443">
        <f>DATA_ANALYSIS!D466</f>
        <v>0</v>
      </c>
      <c r="C443">
        <f>DATA_ANALYSIS!E466</f>
        <v>0</v>
      </c>
    </row>
    <row r="444" spans="2:3" x14ac:dyDescent="0.25">
      <c r="B444">
        <f>DATA_ANALYSIS!D467</f>
        <v>0</v>
      </c>
      <c r="C444">
        <f>DATA_ANALYSIS!E467</f>
        <v>0</v>
      </c>
    </row>
    <row r="445" spans="2:3" x14ac:dyDescent="0.25">
      <c r="B445">
        <f>DATA_ANALYSIS!D468</f>
        <v>0</v>
      </c>
      <c r="C445">
        <f>DATA_ANALYSIS!E468</f>
        <v>0</v>
      </c>
    </row>
    <row r="446" spans="2:3" x14ac:dyDescent="0.25">
      <c r="B446">
        <f>DATA_ANALYSIS!D469</f>
        <v>0</v>
      </c>
      <c r="C446">
        <f>DATA_ANALYSIS!E469</f>
        <v>0</v>
      </c>
    </row>
    <row r="447" spans="2:3" x14ac:dyDescent="0.25">
      <c r="B447">
        <f>DATA_ANALYSIS!D470</f>
        <v>0</v>
      </c>
      <c r="C447">
        <f>DATA_ANALYSIS!E470</f>
        <v>0</v>
      </c>
    </row>
    <row r="448" spans="2:3" x14ac:dyDescent="0.25">
      <c r="B448">
        <f>DATA_ANALYSIS!D471</f>
        <v>0</v>
      </c>
      <c r="C448">
        <f>DATA_ANALYSIS!E471</f>
        <v>0</v>
      </c>
    </row>
    <row r="449" spans="2:3" x14ac:dyDescent="0.25">
      <c r="B449">
        <f>DATA_ANALYSIS!D472</f>
        <v>0</v>
      </c>
      <c r="C449">
        <f>DATA_ANALYSIS!E472</f>
        <v>0</v>
      </c>
    </row>
    <row r="450" spans="2:3" x14ac:dyDescent="0.25">
      <c r="B450">
        <f>DATA_ANALYSIS!D473</f>
        <v>0</v>
      </c>
      <c r="C450">
        <f>DATA_ANALYSIS!E473</f>
        <v>0</v>
      </c>
    </row>
    <row r="451" spans="2:3" x14ac:dyDescent="0.25">
      <c r="B451">
        <f>DATA_ANALYSIS!D474</f>
        <v>0</v>
      </c>
      <c r="C451">
        <f>DATA_ANALYSIS!E474</f>
        <v>0</v>
      </c>
    </row>
    <row r="452" spans="2:3" x14ac:dyDescent="0.25">
      <c r="B452">
        <f>DATA_ANALYSIS!D475</f>
        <v>0</v>
      </c>
      <c r="C452">
        <f>DATA_ANALYSIS!E475</f>
        <v>0</v>
      </c>
    </row>
    <row r="453" spans="2:3" x14ac:dyDescent="0.25">
      <c r="B453">
        <f>DATA_ANALYSIS!D476</f>
        <v>0</v>
      </c>
      <c r="C453">
        <f>DATA_ANALYSIS!E476</f>
        <v>0</v>
      </c>
    </row>
    <row r="454" spans="2:3" x14ac:dyDescent="0.25">
      <c r="B454">
        <f>DATA_ANALYSIS!D477</f>
        <v>0</v>
      </c>
      <c r="C454">
        <f>DATA_ANALYSIS!E477</f>
        <v>0</v>
      </c>
    </row>
    <row r="455" spans="2:3" x14ac:dyDescent="0.25">
      <c r="B455">
        <f>DATA_ANALYSIS!D478</f>
        <v>0</v>
      </c>
      <c r="C455">
        <f>DATA_ANALYSIS!E478</f>
        <v>0</v>
      </c>
    </row>
    <row r="456" spans="2:3" x14ac:dyDescent="0.25">
      <c r="B456">
        <f>DATA_ANALYSIS!D479</f>
        <v>0</v>
      </c>
      <c r="C456">
        <f>DATA_ANALYSIS!E479</f>
        <v>0</v>
      </c>
    </row>
    <row r="457" spans="2:3" x14ac:dyDescent="0.25">
      <c r="B457">
        <f>DATA_ANALYSIS!D480</f>
        <v>0</v>
      </c>
      <c r="C457">
        <f>DATA_ANALYSIS!E480</f>
        <v>0</v>
      </c>
    </row>
    <row r="458" spans="2:3" x14ac:dyDescent="0.25">
      <c r="B458">
        <f>DATA_ANALYSIS!D481</f>
        <v>0</v>
      </c>
      <c r="C458">
        <f>DATA_ANALYSIS!E481</f>
        <v>0</v>
      </c>
    </row>
    <row r="459" spans="2:3" x14ac:dyDescent="0.25">
      <c r="B459">
        <f>DATA_ANALYSIS!D482</f>
        <v>0</v>
      </c>
      <c r="C459">
        <f>DATA_ANALYSIS!E482</f>
        <v>0</v>
      </c>
    </row>
    <row r="460" spans="2:3" x14ac:dyDescent="0.25">
      <c r="B460">
        <f>DATA_ANALYSIS!D483</f>
        <v>0</v>
      </c>
      <c r="C460">
        <f>DATA_ANALYSIS!E483</f>
        <v>0</v>
      </c>
    </row>
    <row r="461" spans="2:3" x14ac:dyDescent="0.25">
      <c r="B461">
        <f>DATA_ANALYSIS!D484</f>
        <v>0</v>
      </c>
      <c r="C461">
        <f>DATA_ANALYSIS!E484</f>
        <v>0</v>
      </c>
    </row>
    <row r="462" spans="2:3" x14ac:dyDescent="0.25">
      <c r="B462">
        <f>DATA_ANALYSIS!D485</f>
        <v>0</v>
      </c>
      <c r="C462">
        <f>DATA_ANALYSIS!E485</f>
        <v>0</v>
      </c>
    </row>
    <row r="463" spans="2:3" x14ac:dyDescent="0.25">
      <c r="B463">
        <f>DATA_ANALYSIS!D486</f>
        <v>0</v>
      </c>
      <c r="C463">
        <f>DATA_ANALYSIS!E486</f>
        <v>0</v>
      </c>
    </row>
    <row r="464" spans="2:3" x14ac:dyDescent="0.25">
      <c r="B464">
        <f>DATA_ANALYSIS!D487</f>
        <v>0</v>
      </c>
      <c r="C464">
        <f>DATA_ANALYSIS!E487</f>
        <v>0</v>
      </c>
    </row>
    <row r="465" spans="2:3" x14ac:dyDescent="0.25">
      <c r="B465">
        <f>DATA_ANALYSIS!D488</f>
        <v>0</v>
      </c>
      <c r="C465">
        <f>DATA_ANALYSIS!E488</f>
        <v>0</v>
      </c>
    </row>
    <row r="466" spans="2:3" x14ac:dyDescent="0.25">
      <c r="B466">
        <f>DATA_ANALYSIS!D489</f>
        <v>0</v>
      </c>
      <c r="C466">
        <f>DATA_ANALYSIS!E489</f>
        <v>0</v>
      </c>
    </row>
    <row r="467" spans="2:3" x14ac:dyDescent="0.25">
      <c r="B467">
        <f>DATA_ANALYSIS!D490</f>
        <v>0</v>
      </c>
      <c r="C467">
        <f>DATA_ANALYSIS!E490</f>
        <v>0</v>
      </c>
    </row>
    <row r="468" spans="2:3" x14ac:dyDescent="0.25">
      <c r="B468">
        <f>DATA_ANALYSIS!D491</f>
        <v>0</v>
      </c>
      <c r="C468">
        <f>DATA_ANALYSIS!E491</f>
        <v>0</v>
      </c>
    </row>
    <row r="469" spans="2:3" x14ac:dyDescent="0.25">
      <c r="B469">
        <f>DATA_ANALYSIS!D492</f>
        <v>0</v>
      </c>
      <c r="C469">
        <f>DATA_ANALYSIS!E492</f>
        <v>0</v>
      </c>
    </row>
    <row r="470" spans="2:3" x14ac:dyDescent="0.25">
      <c r="B470">
        <f>DATA_ANALYSIS!D493</f>
        <v>0</v>
      </c>
      <c r="C470">
        <f>DATA_ANALYSIS!E493</f>
        <v>0</v>
      </c>
    </row>
    <row r="471" spans="2:3" x14ac:dyDescent="0.25">
      <c r="B471">
        <f>DATA_ANALYSIS!D494</f>
        <v>0</v>
      </c>
      <c r="C471">
        <f>DATA_ANALYSIS!E494</f>
        <v>0</v>
      </c>
    </row>
    <row r="472" spans="2:3" x14ac:dyDescent="0.25">
      <c r="B472">
        <f>DATA_ANALYSIS!D495</f>
        <v>0</v>
      </c>
      <c r="C472">
        <f>DATA_ANALYSIS!E495</f>
        <v>0</v>
      </c>
    </row>
    <row r="473" spans="2:3" x14ac:dyDescent="0.25">
      <c r="B473">
        <f>DATA_ANALYSIS!D496</f>
        <v>0</v>
      </c>
      <c r="C473">
        <f>DATA_ANALYSIS!E496</f>
        <v>0</v>
      </c>
    </row>
    <row r="474" spans="2:3" x14ac:dyDescent="0.25">
      <c r="B474">
        <f>DATA_ANALYSIS!D497</f>
        <v>0</v>
      </c>
      <c r="C474">
        <f>DATA_ANALYSIS!E497</f>
        <v>0</v>
      </c>
    </row>
    <row r="475" spans="2:3" x14ac:dyDescent="0.25">
      <c r="B475">
        <f>DATA_ANALYSIS!D498</f>
        <v>0</v>
      </c>
      <c r="C475">
        <f>DATA_ANALYSIS!E498</f>
        <v>0</v>
      </c>
    </row>
    <row r="476" spans="2:3" x14ac:dyDescent="0.25">
      <c r="B476">
        <f>DATA_ANALYSIS!D499</f>
        <v>0</v>
      </c>
      <c r="C476">
        <f>DATA_ANALYSIS!E499</f>
        <v>0</v>
      </c>
    </row>
    <row r="477" spans="2:3" x14ac:dyDescent="0.25">
      <c r="B477">
        <f>DATA_ANALYSIS!D500</f>
        <v>0</v>
      </c>
      <c r="C477">
        <f>DATA_ANALYSIS!E500</f>
        <v>0</v>
      </c>
    </row>
    <row r="478" spans="2:3" x14ac:dyDescent="0.25">
      <c r="B478">
        <f>DATA_ANALYSIS!D501</f>
        <v>0</v>
      </c>
      <c r="C478">
        <f>DATA_ANALYSIS!E501</f>
        <v>0</v>
      </c>
    </row>
    <row r="479" spans="2:3" x14ac:dyDescent="0.25">
      <c r="B479">
        <f>DATA_ANALYSIS!D502</f>
        <v>0</v>
      </c>
      <c r="C479">
        <f>DATA_ANALYSIS!E502</f>
        <v>0</v>
      </c>
    </row>
    <row r="480" spans="2:3" x14ac:dyDescent="0.25">
      <c r="B480">
        <f>DATA_ANALYSIS!D503</f>
        <v>0</v>
      </c>
      <c r="C480">
        <f>DATA_ANALYSIS!E503</f>
        <v>0</v>
      </c>
    </row>
    <row r="481" spans="2:3" x14ac:dyDescent="0.25">
      <c r="B481">
        <f>DATA_ANALYSIS!D504</f>
        <v>0</v>
      </c>
      <c r="C481">
        <f>DATA_ANALYSIS!E504</f>
        <v>0</v>
      </c>
    </row>
    <row r="482" spans="2:3" x14ac:dyDescent="0.25">
      <c r="B482">
        <f>DATA_ANALYSIS!D505</f>
        <v>0</v>
      </c>
      <c r="C482">
        <f>DATA_ANALYSIS!E505</f>
        <v>0</v>
      </c>
    </row>
    <row r="483" spans="2:3" x14ac:dyDescent="0.25">
      <c r="B483">
        <f>DATA_ANALYSIS!D506</f>
        <v>0</v>
      </c>
      <c r="C483">
        <f>DATA_ANALYSIS!E506</f>
        <v>0</v>
      </c>
    </row>
    <row r="484" spans="2:3" x14ac:dyDescent="0.25">
      <c r="B484">
        <f>DATA_ANALYSIS!D507</f>
        <v>0</v>
      </c>
      <c r="C484">
        <f>DATA_ANALYSIS!E507</f>
        <v>0</v>
      </c>
    </row>
    <row r="485" spans="2:3" x14ac:dyDescent="0.25">
      <c r="B485">
        <f>DATA_ANALYSIS!D508</f>
        <v>0</v>
      </c>
      <c r="C485">
        <f>DATA_ANALYSIS!E508</f>
        <v>0</v>
      </c>
    </row>
    <row r="486" spans="2:3" x14ac:dyDescent="0.25">
      <c r="B486">
        <f>DATA_ANALYSIS!D509</f>
        <v>0</v>
      </c>
      <c r="C486">
        <f>DATA_ANALYSIS!E509</f>
        <v>0</v>
      </c>
    </row>
    <row r="487" spans="2:3" x14ac:dyDescent="0.25">
      <c r="B487">
        <f>DATA_ANALYSIS!D510</f>
        <v>0</v>
      </c>
      <c r="C487">
        <f>DATA_ANALYSIS!E510</f>
        <v>0</v>
      </c>
    </row>
    <row r="488" spans="2:3" x14ac:dyDescent="0.25">
      <c r="B488">
        <f>DATA_ANALYSIS!D511</f>
        <v>0</v>
      </c>
      <c r="C488">
        <f>DATA_ANALYSIS!E511</f>
        <v>0</v>
      </c>
    </row>
    <row r="489" spans="2:3" x14ac:dyDescent="0.25">
      <c r="B489">
        <f>DATA_ANALYSIS!D512</f>
        <v>0</v>
      </c>
      <c r="C489">
        <f>DATA_ANALYSIS!E512</f>
        <v>0</v>
      </c>
    </row>
    <row r="490" spans="2:3" x14ac:dyDescent="0.25">
      <c r="B490">
        <f>DATA_ANALYSIS!D513</f>
        <v>0</v>
      </c>
      <c r="C490">
        <f>DATA_ANALYSIS!E513</f>
        <v>0</v>
      </c>
    </row>
    <row r="491" spans="2:3" x14ac:dyDescent="0.25">
      <c r="B491">
        <f>DATA_ANALYSIS!D514</f>
        <v>0</v>
      </c>
      <c r="C491">
        <f>DATA_ANALYSIS!E514</f>
        <v>0</v>
      </c>
    </row>
    <row r="492" spans="2:3" x14ac:dyDescent="0.25">
      <c r="B492">
        <f>DATA_ANALYSIS!D515</f>
        <v>0</v>
      </c>
      <c r="C492">
        <f>DATA_ANALYSIS!E515</f>
        <v>0</v>
      </c>
    </row>
    <row r="493" spans="2:3" x14ac:dyDescent="0.25">
      <c r="B493">
        <f>DATA_ANALYSIS!D516</f>
        <v>0</v>
      </c>
      <c r="C493">
        <f>DATA_ANALYSIS!E516</f>
        <v>0</v>
      </c>
    </row>
    <row r="494" spans="2:3" x14ac:dyDescent="0.25">
      <c r="B494">
        <f>DATA_ANALYSIS!D517</f>
        <v>0</v>
      </c>
      <c r="C494">
        <f>DATA_ANALYSIS!E517</f>
        <v>0</v>
      </c>
    </row>
    <row r="495" spans="2:3" x14ac:dyDescent="0.25">
      <c r="B495">
        <f>DATA_ANALYSIS!D518</f>
        <v>0</v>
      </c>
      <c r="C495">
        <f>DATA_ANALYSIS!E518</f>
        <v>0</v>
      </c>
    </row>
    <row r="496" spans="2:3" x14ac:dyDescent="0.25">
      <c r="B496">
        <f>DATA_ANALYSIS!D519</f>
        <v>0</v>
      </c>
      <c r="C496">
        <f>DATA_ANALYSIS!E519</f>
        <v>0</v>
      </c>
    </row>
    <row r="497" spans="2:3" x14ac:dyDescent="0.25">
      <c r="B497">
        <f>DATA_ANALYSIS!D520</f>
        <v>0</v>
      </c>
      <c r="C497">
        <f>DATA_ANALYSIS!E520</f>
        <v>0</v>
      </c>
    </row>
    <row r="498" spans="2:3" x14ac:dyDescent="0.25">
      <c r="B498">
        <f>DATA_ANALYSIS!D521</f>
        <v>0</v>
      </c>
      <c r="C498">
        <f>DATA_ANALYSIS!E521</f>
        <v>0</v>
      </c>
    </row>
    <row r="499" spans="2:3" x14ac:dyDescent="0.25">
      <c r="B499">
        <f>DATA_ANALYSIS!D522</f>
        <v>0</v>
      </c>
      <c r="C499">
        <f>DATA_ANALYSIS!E522</f>
        <v>0</v>
      </c>
    </row>
    <row r="500" spans="2:3" x14ac:dyDescent="0.25">
      <c r="B500">
        <f>DATA_ANALYSIS!D523</f>
        <v>0</v>
      </c>
      <c r="C500">
        <f>DATA_ANALYSIS!E523</f>
        <v>0</v>
      </c>
    </row>
    <row r="501" spans="2:3" x14ac:dyDescent="0.25">
      <c r="B501">
        <f>DATA_ANALYSIS!D524</f>
        <v>0</v>
      </c>
      <c r="C501">
        <f>DATA_ANALYSIS!E524</f>
        <v>0</v>
      </c>
    </row>
    <row r="502" spans="2:3" x14ac:dyDescent="0.25">
      <c r="B502">
        <f>DATA_ANALYSIS!D525</f>
        <v>0</v>
      </c>
      <c r="C502">
        <f>DATA_ANALYSIS!E525</f>
        <v>0</v>
      </c>
    </row>
    <row r="503" spans="2:3" x14ac:dyDescent="0.25">
      <c r="B503">
        <f>DATA_ANALYSIS!D526</f>
        <v>0</v>
      </c>
      <c r="C503">
        <f>DATA_ANALYSIS!E526</f>
        <v>0</v>
      </c>
    </row>
    <row r="504" spans="2:3" x14ac:dyDescent="0.25">
      <c r="B504">
        <f>DATA_ANALYSIS!D527</f>
        <v>0</v>
      </c>
      <c r="C504">
        <f>DATA_ANALYSIS!E527</f>
        <v>0</v>
      </c>
    </row>
    <row r="505" spans="2:3" x14ac:dyDescent="0.25">
      <c r="B505">
        <f>DATA_ANALYSIS!D528</f>
        <v>0</v>
      </c>
      <c r="C505">
        <f>DATA_ANALYSIS!E528</f>
        <v>0</v>
      </c>
    </row>
    <row r="506" spans="2:3" x14ac:dyDescent="0.25">
      <c r="B506">
        <f>DATA_ANALYSIS!D529</f>
        <v>0</v>
      </c>
      <c r="C506">
        <f>DATA_ANALYSIS!E529</f>
        <v>0</v>
      </c>
    </row>
    <row r="507" spans="2:3" x14ac:dyDescent="0.25">
      <c r="B507">
        <f>DATA_ANALYSIS!D530</f>
        <v>0</v>
      </c>
      <c r="C507">
        <f>DATA_ANALYSIS!E530</f>
        <v>0</v>
      </c>
    </row>
    <row r="508" spans="2:3" x14ac:dyDescent="0.25">
      <c r="B508">
        <f>DATA_ANALYSIS!D531</f>
        <v>0</v>
      </c>
      <c r="C508">
        <f>DATA_ANALYSIS!E531</f>
        <v>0</v>
      </c>
    </row>
    <row r="509" spans="2:3" x14ac:dyDescent="0.25">
      <c r="B509">
        <f>DATA_ANALYSIS!D532</f>
        <v>0</v>
      </c>
      <c r="C509">
        <f>DATA_ANALYSIS!E532</f>
        <v>0</v>
      </c>
    </row>
    <row r="510" spans="2:3" x14ac:dyDescent="0.25">
      <c r="B510">
        <f>DATA_ANALYSIS!D533</f>
        <v>0</v>
      </c>
      <c r="C510">
        <f>DATA_ANALYSIS!E533</f>
        <v>0</v>
      </c>
    </row>
    <row r="511" spans="2:3" x14ac:dyDescent="0.25">
      <c r="B511">
        <f>DATA_ANALYSIS!D534</f>
        <v>0</v>
      </c>
      <c r="C511">
        <f>DATA_ANALYSIS!E534</f>
        <v>0</v>
      </c>
    </row>
    <row r="512" spans="2:3" x14ac:dyDescent="0.25">
      <c r="B512">
        <f>DATA_ANALYSIS!D535</f>
        <v>0</v>
      </c>
      <c r="C512">
        <f>DATA_ANALYSIS!E535</f>
        <v>0</v>
      </c>
    </row>
    <row r="513" spans="2:3" x14ac:dyDescent="0.25">
      <c r="B513">
        <f>DATA_ANALYSIS!D536</f>
        <v>0</v>
      </c>
      <c r="C513">
        <f>DATA_ANALYSIS!E536</f>
        <v>0</v>
      </c>
    </row>
    <row r="514" spans="2:3" x14ac:dyDescent="0.25">
      <c r="B514">
        <f>DATA_ANALYSIS!D537</f>
        <v>0</v>
      </c>
      <c r="C514">
        <f>DATA_ANALYSIS!E537</f>
        <v>0</v>
      </c>
    </row>
    <row r="515" spans="2:3" x14ac:dyDescent="0.25">
      <c r="B515">
        <f>DATA_ANALYSIS!D538</f>
        <v>0</v>
      </c>
      <c r="C515">
        <f>DATA_ANALYSIS!E538</f>
        <v>0</v>
      </c>
    </row>
    <row r="516" spans="2:3" x14ac:dyDescent="0.25">
      <c r="B516">
        <f>DATA_ANALYSIS!D539</f>
        <v>0</v>
      </c>
      <c r="C516">
        <f>DATA_ANALYSIS!E539</f>
        <v>0</v>
      </c>
    </row>
    <row r="517" spans="2:3" x14ac:dyDescent="0.25">
      <c r="B517">
        <f>DATA_ANALYSIS!D540</f>
        <v>0</v>
      </c>
      <c r="C517">
        <f>DATA_ANALYSIS!E540</f>
        <v>0</v>
      </c>
    </row>
    <row r="518" spans="2:3" x14ac:dyDescent="0.25">
      <c r="B518">
        <f>DATA_ANALYSIS!D541</f>
        <v>0</v>
      </c>
      <c r="C518">
        <f>DATA_ANALYSIS!E541</f>
        <v>0</v>
      </c>
    </row>
    <row r="519" spans="2:3" x14ac:dyDescent="0.25">
      <c r="B519">
        <f>DATA_ANALYSIS!D542</f>
        <v>0</v>
      </c>
      <c r="C519">
        <f>DATA_ANALYSIS!E542</f>
        <v>0</v>
      </c>
    </row>
    <row r="520" spans="2:3" x14ac:dyDescent="0.25">
      <c r="B520">
        <f>DATA_ANALYSIS!D543</f>
        <v>0</v>
      </c>
      <c r="C520">
        <f>DATA_ANALYSIS!E543</f>
        <v>0</v>
      </c>
    </row>
    <row r="521" spans="2:3" x14ac:dyDescent="0.25">
      <c r="B521">
        <f>DATA_ANALYSIS!D544</f>
        <v>0</v>
      </c>
      <c r="C521">
        <f>DATA_ANALYSIS!E544</f>
        <v>0</v>
      </c>
    </row>
    <row r="522" spans="2:3" x14ac:dyDescent="0.25">
      <c r="B522">
        <f>DATA_ANALYSIS!D545</f>
        <v>0</v>
      </c>
      <c r="C522">
        <f>DATA_ANALYSIS!E545</f>
        <v>0</v>
      </c>
    </row>
    <row r="523" spans="2:3" x14ac:dyDescent="0.25">
      <c r="B523">
        <f>DATA_ANALYSIS!D546</f>
        <v>0</v>
      </c>
      <c r="C523">
        <f>DATA_ANALYSIS!E546</f>
        <v>0</v>
      </c>
    </row>
    <row r="524" spans="2:3" x14ac:dyDescent="0.25">
      <c r="B524">
        <f>DATA_ANALYSIS!D547</f>
        <v>0</v>
      </c>
      <c r="C524">
        <f>DATA_ANALYSIS!E547</f>
        <v>0</v>
      </c>
    </row>
    <row r="525" spans="2:3" x14ac:dyDescent="0.25">
      <c r="B525">
        <f>DATA_ANALYSIS!D548</f>
        <v>0</v>
      </c>
      <c r="C525">
        <f>DATA_ANALYSIS!E548</f>
        <v>0</v>
      </c>
    </row>
    <row r="526" spans="2:3" x14ac:dyDescent="0.25">
      <c r="B526">
        <f>DATA_ANALYSIS!D549</f>
        <v>0</v>
      </c>
      <c r="C526">
        <f>DATA_ANALYSIS!E549</f>
        <v>0</v>
      </c>
    </row>
    <row r="527" spans="2:3" x14ac:dyDescent="0.25">
      <c r="B527">
        <f>DATA_ANALYSIS!D550</f>
        <v>0</v>
      </c>
      <c r="C527">
        <f>DATA_ANALYSIS!E550</f>
        <v>0</v>
      </c>
    </row>
    <row r="528" spans="2:3" x14ac:dyDescent="0.25">
      <c r="B528">
        <f>DATA_ANALYSIS!D551</f>
        <v>0</v>
      </c>
      <c r="C528">
        <f>DATA_ANALYSIS!E551</f>
        <v>0</v>
      </c>
    </row>
    <row r="529" spans="2:3" x14ac:dyDescent="0.25">
      <c r="B529">
        <f>DATA_ANALYSIS!D552</f>
        <v>0</v>
      </c>
      <c r="C529">
        <f>DATA_ANALYSIS!E552</f>
        <v>0</v>
      </c>
    </row>
    <row r="530" spans="2:3" x14ac:dyDescent="0.25">
      <c r="B530">
        <f>DATA_ANALYSIS!D553</f>
        <v>0</v>
      </c>
      <c r="C530">
        <f>DATA_ANALYSIS!E553</f>
        <v>0</v>
      </c>
    </row>
    <row r="531" spans="2:3" x14ac:dyDescent="0.25">
      <c r="B531">
        <f>DATA_ANALYSIS!D554</f>
        <v>0</v>
      </c>
      <c r="C531">
        <f>DATA_ANALYSIS!E554</f>
        <v>0</v>
      </c>
    </row>
    <row r="532" spans="2:3" x14ac:dyDescent="0.25">
      <c r="B532">
        <f>DATA_ANALYSIS!D555</f>
        <v>0</v>
      </c>
      <c r="C532">
        <f>DATA_ANALYSIS!E555</f>
        <v>0</v>
      </c>
    </row>
    <row r="533" spans="2:3" x14ac:dyDescent="0.25">
      <c r="B533">
        <f>DATA_ANALYSIS!D556</f>
        <v>0</v>
      </c>
      <c r="C533">
        <f>DATA_ANALYSIS!E556</f>
        <v>0</v>
      </c>
    </row>
    <row r="534" spans="2:3" x14ac:dyDescent="0.25">
      <c r="B534">
        <f>DATA_ANALYSIS!D557</f>
        <v>0</v>
      </c>
      <c r="C534">
        <f>DATA_ANALYSIS!E557</f>
        <v>0</v>
      </c>
    </row>
    <row r="535" spans="2:3" x14ac:dyDescent="0.25">
      <c r="B535">
        <f>DATA_ANALYSIS!D558</f>
        <v>0</v>
      </c>
      <c r="C535">
        <f>DATA_ANALYSIS!E558</f>
        <v>0</v>
      </c>
    </row>
    <row r="536" spans="2:3" x14ac:dyDescent="0.25">
      <c r="B536">
        <f>DATA_ANALYSIS!D559</f>
        <v>0</v>
      </c>
      <c r="C536">
        <f>DATA_ANALYSIS!E559</f>
        <v>0</v>
      </c>
    </row>
    <row r="537" spans="2:3" x14ac:dyDescent="0.25">
      <c r="B537">
        <f>DATA_ANALYSIS!D560</f>
        <v>0</v>
      </c>
      <c r="C537">
        <f>DATA_ANALYSIS!E560</f>
        <v>0</v>
      </c>
    </row>
    <row r="538" spans="2:3" x14ac:dyDescent="0.25">
      <c r="B538">
        <f>DATA_ANALYSIS!D561</f>
        <v>0</v>
      </c>
      <c r="C538">
        <f>DATA_ANALYSIS!E561</f>
        <v>0</v>
      </c>
    </row>
    <row r="539" spans="2:3" x14ac:dyDescent="0.25">
      <c r="B539">
        <f>DATA_ANALYSIS!D562</f>
        <v>0</v>
      </c>
      <c r="C539">
        <f>DATA_ANALYSIS!E562</f>
        <v>0</v>
      </c>
    </row>
    <row r="540" spans="2:3" x14ac:dyDescent="0.25">
      <c r="B540">
        <f>DATA_ANALYSIS!D563</f>
        <v>0</v>
      </c>
      <c r="C540">
        <f>DATA_ANALYSIS!E563</f>
        <v>0</v>
      </c>
    </row>
    <row r="541" spans="2:3" x14ac:dyDescent="0.25">
      <c r="B541">
        <f>DATA_ANALYSIS!D564</f>
        <v>0</v>
      </c>
      <c r="C541">
        <f>DATA_ANALYSIS!E564</f>
        <v>0</v>
      </c>
    </row>
    <row r="542" spans="2:3" x14ac:dyDescent="0.25">
      <c r="B542">
        <f>DATA_ANALYSIS!D565</f>
        <v>0</v>
      </c>
      <c r="C542">
        <f>DATA_ANALYSIS!E565</f>
        <v>0</v>
      </c>
    </row>
    <row r="543" spans="2:3" x14ac:dyDescent="0.25">
      <c r="B543">
        <f>DATA_ANALYSIS!D566</f>
        <v>0</v>
      </c>
      <c r="C543">
        <f>DATA_ANALYSIS!E566</f>
        <v>0</v>
      </c>
    </row>
    <row r="544" spans="2:3" x14ac:dyDescent="0.25">
      <c r="B544">
        <f>DATA_ANALYSIS!D567</f>
        <v>0</v>
      </c>
      <c r="C544">
        <f>DATA_ANALYSIS!E567</f>
        <v>0</v>
      </c>
    </row>
    <row r="545" spans="2:3" x14ac:dyDescent="0.25">
      <c r="B545">
        <f>DATA_ANALYSIS!D568</f>
        <v>0</v>
      </c>
      <c r="C545">
        <f>DATA_ANALYSIS!E568</f>
        <v>0</v>
      </c>
    </row>
    <row r="546" spans="2:3" x14ac:dyDescent="0.25">
      <c r="B546">
        <f>DATA_ANALYSIS!D569</f>
        <v>0</v>
      </c>
      <c r="C546">
        <f>DATA_ANALYSIS!E569</f>
        <v>0</v>
      </c>
    </row>
    <row r="547" spans="2:3" x14ac:dyDescent="0.25">
      <c r="B547">
        <f>DATA_ANALYSIS!D570</f>
        <v>0</v>
      </c>
      <c r="C547">
        <f>DATA_ANALYSIS!E570</f>
        <v>0</v>
      </c>
    </row>
    <row r="548" spans="2:3" x14ac:dyDescent="0.25">
      <c r="B548">
        <f>DATA_ANALYSIS!D571</f>
        <v>0</v>
      </c>
      <c r="C548">
        <f>DATA_ANALYSIS!E571</f>
        <v>0</v>
      </c>
    </row>
    <row r="549" spans="2:3" x14ac:dyDescent="0.25">
      <c r="B549">
        <f>DATA_ANALYSIS!D572</f>
        <v>0</v>
      </c>
      <c r="C549">
        <f>DATA_ANALYSIS!E572</f>
        <v>0</v>
      </c>
    </row>
    <row r="550" spans="2:3" x14ac:dyDescent="0.25">
      <c r="B550">
        <f>DATA_ANALYSIS!D573</f>
        <v>0</v>
      </c>
      <c r="C550">
        <f>DATA_ANALYSIS!E573</f>
        <v>0</v>
      </c>
    </row>
    <row r="551" spans="2:3" x14ac:dyDescent="0.25">
      <c r="B551">
        <f>DATA_ANALYSIS!D574</f>
        <v>0</v>
      </c>
      <c r="C551">
        <f>DATA_ANALYSIS!E574</f>
        <v>0</v>
      </c>
    </row>
    <row r="552" spans="2:3" x14ac:dyDescent="0.25">
      <c r="B552">
        <f>DATA_ANALYSIS!D575</f>
        <v>0</v>
      </c>
      <c r="C552">
        <f>DATA_ANALYSIS!E575</f>
        <v>0</v>
      </c>
    </row>
    <row r="553" spans="2:3" x14ac:dyDescent="0.25">
      <c r="B553">
        <f>DATA_ANALYSIS!D576</f>
        <v>0</v>
      </c>
      <c r="C553">
        <f>DATA_ANALYSIS!E576</f>
        <v>0</v>
      </c>
    </row>
    <row r="554" spans="2:3" x14ac:dyDescent="0.25">
      <c r="B554">
        <f>DATA_ANALYSIS!D577</f>
        <v>0</v>
      </c>
      <c r="C554">
        <f>DATA_ANALYSIS!E577</f>
        <v>0</v>
      </c>
    </row>
    <row r="555" spans="2:3" x14ac:dyDescent="0.25">
      <c r="B555">
        <f>DATA_ANALYSIS!D578</f>
        <v>0</v>
      </c>
      <c r="C555">
        <f>DATA_ANALYSIS!E578</f>
        <v>0</v>
      </c>
    </row>
    <row r="556" spans="2:3" x14ac:dyDescent="0.25">
      <c r="B556">
        <f>DATA_ANALYSIS!D579</f>
        <v>0</v>
      </c>
      <c r="C556">
        <f>DATA_ANALYSIS!E579</f>
        <v>0</v>
      </c>
    </row>
    <row r="557" spans="2:3" x14ac:dyDescent="0.25">
      <c r="B557">
        <f>DATA_ANALYSIS!D580</f>
        <v>0</v>
      </c>
      <c r="C557">
        <f>DATA_ANALYSIS!E580</f>
        <v>0</v>
      </c>
    </row>
    <row r="558" spans="2:3" x14ac:dyDescent="0.25">
      <c r="B558">
        <f>DATA_ANALYSIS!D581</f>
        <v>0</v>
      </c>
      <c r="C558">
        <f>DATA_ANALYSIS!E581</f>
        <v>0</v>
      </c>
    </row>
    <row r="559" spans="2:3" x14ac:dyDescent="0.25">
      <c r="B559">
        <f>DATA_ANALYSIS!D582</f>
        <v>0</v>
      </c>
      <c r="C559">
        <f>DATA_ANALYSIS!E582</f>
        <v>0</v>
      </c>
    </row>
    <row r="560" spans="2:3" x14ac:dyDescent="0.25">
      <c r="B560">
        <f>DATA_ANALYSIS!D583</f>
        <v>0</v>
      </c>
      <c r="C560">
        <f>DATA_ANALYSIS!E583</f>
        <v>0</v>
      </c>
    </row>
    <row r="561" spans="2:3" x14ac:dyDescent="0.25">
      <c r="B561">
        <f>DATA_ANALYSIS!D584</f>
        <v>0</v>
      </c>
      <c r="C561">
        <f>DATA_ANALYSIS!E584</f>
        <v>0</v>
      </c>
    </row>
    <row r="562" spans="2:3" x14ac:dyDescent="0.25">
      <c r="B562">
        <f>DATA_ANALYSIS!D585</f>
        <v>0</v>
      </c>
      <c r="C562">
        <f>DATA_ANALYSIS!E585</f>
        <v>0</v>
      </c>
    </row>
    <row r="563" spans="2:3" x14ac:dyDescent="0.25">
      <c r="B563">
        <f>DATA_ANALYSIS!D586</f>
        <v>0</v>
      </c>
      <c r="C563">
        <f>DATA_ANALYSIS!E586</f>
        <v>0</v>
      </c>
    </row>
    <row r="564" spans="2:3" x14ac:dyDescent="0.25">
      <c r="B564">
        <f>DATA_ANALYSIS!D587</f>
        <v>0</v>
      </c>
      <c r="C564">
        <f>DATA_ANALYSIS!E587</f>
        <v>0</v>
      </c>
    </row>
    <row r="565" spans="2:3" x14ac:dyDescent="0.25">
      <c r="B565">
        <f>DATA_ANALYSIS!D588</f>
        <v>0</v>
      </c>
      <c r="C565">
        <f>DATA_ANALYSIS!E588</f>
        <v>0</v>
      </c>
    </row>
    <row r="566" spans="2:3" x14ac:dyDescent="0.25">
      <c r="B566">
        <f>DATA_ANALYSIS!D589</f>
        <v>0</v>
      </c>
      <c r="C566">
        <f>DATA_ANALYSIS!E589</f>
        <v>0</v>
      </c>
    </row>
    <row r="567" spans="2:3" x14ac:dyDescent="0.25">
      <c r="B567">
        <f>DATA_ANALYSIS!D590</f>
        <v>0</v>
      </c>
      <c r="C567">
        <f>DATA_ANALYSIS!E590</f>
        <v>0</v>
      </c>
    </row>
    <row r="568" spans="2:3" x14ac:dyDescent="0.25">
      <c r="B568">
        <f>DATA_ANALYSIS!D591</f>
        <v>0</v>
      </c>
      <c r="C568">
        <f>DATA_ANALYSIS!E591</f>
        <v>0</v>
      </c>
    </row>
    <row r="569" spans="2:3" x14ac:dyDescent="0.25">
      <c r="B569">
        <f>DATA_ANALYSIS!D592</f>
        <v>0</v>
      </c>
      <c r="C569">
        <f>DATA_ANALYSIS!E592</f>
        <v>0</v>
      </c>
    </row>
    <row r="570" spans="2:3" x14ac:dyDescent="0.25">
      <c r="B570">
        <f>DATA_ANALYSIS!D593</f>
        <v>0</v>
      </c>
      <c r="C570">
        <f>DATA_ANALYSIS!E593</f>
        <v>0</v>
      </c>
    </row>
    <row r="571" spans="2:3" x14ac:dyDescent="0.25">
      <c r="B571">
        <f>DATA_ANALYSIS!D594</f>
        <v>0</v>
      </c>
      <c r="C571">
        <f>DATA_ANALYSIS!E594</f>
        <v>0</v>
      </c>
    </row>
    <row r="572" spans="2:3" x14ac:dyDescent="0.25">
      <c r="B572">
        <f>DATA_ANALYSIS!D595</f>
        <v>0</v>
      </c>
      <c r="C572">
        <f>DATA_ANALYSIS!E595</f>
        <v>0</v>
      </c>
    </row>
    <row r="573" spans="2:3" x14ac:dyDescent="0.25">
      <c r="B573">
        <f>DATA_ANALYSIS!D596</f>
        <v>0</v>
      </c>
      <c r="C573">
        <f>DATA_ANALYSIS!E596</f>
        <v>0</v>
      </c>
    </row>
    <row r="574" spans="2:3" x14ac:dyDescent="0.25">
      <c r="B574">
        <f>DATA_ANALYSIS!D597</f>
        <v>0</v>
      </c>
      <c r="C574">
        <f>DATA_ANALYSIS!E597</f>
        <v>0</v>
      </c>
    </row>
    <row r="575" spans="2:3" x14ac:dyDescent="0.25">
      <c r="B575">
        <f>DATA_ANALYSIS!D598</f>
        <v>0</v>
      </c>
      <c r="C575">
        <f>DATA_ANALYSIS!E598</f>
        <v>0</v>
      </c>
    </row>
    <row r="576" spans="2:3" x14ac:dyDescent="0.25">
      <c r="B576">
        <f>DATA_ANALYSIS!D599</f>
        <v>0</v>
      </c>
      <c r="C576">
        <f>DATA_ANALYSIS!E599</f>
        <v>0</v>
      </c>
    </row>
    <row r="577" spans="2:3" x14ac:dyDescent="0.25">
      <c r="B577">
        <f>DATA_ANALYSIS!D600</f>
        <v>0</v>
      </c>
      <c r="C577">
        <f>DATA_ANALYSIS!E600</f>
        <v>0</v>
      </c>
    </row>
    <row r="578" spans="2:3" x14ac:dyDescent="0.25">
      <c r="B578">
        <f>DATA_ANALYSIS!D601</f>
        <v>0</v>
      </c>
      <c r="C578">
        <f>DATA_ANALYSIS!E601</f>
        <v>0</v>
      </c>
    </row>
    <row r="579" spans="2:3" x14ac:dyDescent="0.25">
      <c r="B579">
        <f>DATA_ANALYSIS!D602</f>
        <v>0</v>
      </c>
      <c r="C579">
        <f>DATA_ANALYSIS!E602</f>
        <v>0</v>
      </c>
    </row>
    <row r="580" spans="2:3" x14ac:dyDescent="0.25">
      <c r="B580">
        <f>DATA_ANALYSIS!D603</f>
        <v>0</v>
      </c>
      <c r="C580">
        <f>DATA_ANALYSIS!E603</f>
        <v>0</v>
      </c>
    </row>
    <row r="581" spans="2:3" x14ac:dyDescent="0.25">
      <c r="B581">
        <f>DATA_ANALYSIS!D604</f>
        <v>0</v>
      </c>
      <c r="C581">
        <f>DATA_ANALYSIS!E604</f>
        <v>0</v>
      </c>
    </row>
    <row r="582" spans="2:3" x14ac:dyDescent="0.25">
      <c r="B582">
        <f>DATA_ANALYSIS!D605</f>
        <v>0</v>
      </c>
      <c r="C582">
        <f>DATA_ANALYSIS!E605</f>
        <v>0</v>
      </c>
    </row>
    <row r="583" spans="2:3" x14ac:dyDescent="0.25">
      <c r="B583">
        <f>DATA_ANALYSIS!D606</f>
        <v>0</v>
      </c>
      <c r="C583">
        <f>DATA_ANALYSIS!E606</f>
        <v>0</v>
      </c>
    </row>
    <row r="584" spans="2:3" x14ac:dyDescent="0.25">
      <c r="B584">
        <f>DATA_ANALYSIS!D607</f>
        <v>0</v>
      </c>
      <c r="C584">
        <f>DATA_ANALYSIS!E607</f>
        <v>0</v>
      </c>
    </row>
    <row r="585" spans="2:3" x14ac:dyDescent="0.25">
      <c r="B585">
        <f>DATA_ANALYSIS!D608</f>
        <v>0</v>
      </c>
      <c r="C585">
        <f>DATA_ANALYSIS!E608</f>
        <v>0</v>
      </c>
    </row>
    <row r="586" spans="2:3" x14ac:dyDescent="0.25">
      <c r="B586">
        <f>DATA_ANALYSIS!D609</f>
        <v>0</v>
      </c>
      <c r="C586">
        <f>DATA_ANALYSIS!E609</f>
        <v>0</v>
      </c>
    </row>
    <row r="587" spans="2:3" x14ac:dyDescent="0.25">
      <c r="B587">
        <f>DATA_ANALYSIS!D610</f>
        <v>0</v>
      </c>
      <c r="C587">
        <f>DATA_ANALYSIS!E610</f>
        <v>0</v>
      </c>
    </row>
    <row r="588" spans="2:3" x14ac:dyDescent="0.25">
      <c r="B588">
        <f>DATA_ANALYSIS!D611</f>
        <v>0</v>
      </c>
      <c r="C588">
        <f>DATA_ANALYSIS!E611</f>
        <v>0</v>
      </c>
    </row>
    <row r="589" spans="2:3" x14ac:dyDescent="0.25">
      <c r="B589">
        <f>DATA_ANALYSIS!D612</f>
        <v>0</v>
      </c>
      <c r="C589">
        <f>DATA_ANALYSIS!E612</f>
        <v>0</v>
      </c>
    </row>
    <row r="590" spans="2:3" x14ac:dyDescent="0.25">
      <c r="B590">
        <f>DATA_ANALYSIS!D613</f>
        <v>0</v>
      </c>
      <c r="C590">
        <f>DATA_ANALYSIS!E613</f>
        <v>0</v>
      </c>
    </row>
    <row r="591" spans="2:3" x14ac:dyDescent="0.25">
      <c r="B591">
        <f>DATA_ANALYSIS!D614</f>
        <v>0</v>
      </c>
      <c r="C591">
        <f>DATA_ANALYSIS!E614</f>
        <v>0</v>
      </c>
    </row>
    <row r="592" spans="2:3" x14ac:dyDescent="0.25">
      <c r="B592">
        <f>DATA_ANALYSIS!D615</f>
        <v>0</v>
      </c>
      <c r="C592">
        <f>DATA_ANALYSIS!E615</f>
        <v>0</v>
      </c>
    </row>
    <row r="593" spans="2:3" x14ac:dyDescent="0.25">
      <c r="B593">
        <f>DATA_ANALYSIS!D616</f>
        <v>0</v>
      </c>
      <c r="C593">
        <f>DATA_ANALYSIS!E616</f>
        <v>0</v>
      </c>
    </row>
    <row r="594" spans="2:3" x14ac:dyDescent="0.25">
      <c r="B594">
        <f>DATA_ANALYSIS!D617</f>
        <v>0</v>
      </c>
      <c r="C594">
        <f>DATA_ANALYSIS!E617</f>
        <v>0</v>
      </c>
    </row>
    <row r="595" spans="2:3" x14ac:dyDescent="0.25">
      <c r="B595">
        <f>DATA_ANALYSIS!D618</f>
        <v>0</v>
      </c>
      <c r="C595">
        <f>DATA_ANALYSIS!E618</f>
        <v>0</v>
      </c>
    </row>
    <row r="596" spans="2:3" x14ac:dyDescent="0.25">
      <c r="B596">
        <f>DATA_ANALYSIS!D619</f>
        <v>0</v>
      </c>
      <c r="C596">
        <f>DATA_ANALYSIS!E619</f>
        <v>0</v>
      </c>
    </row>
    <row r="597" spans="2:3" x14ac:dyDescent="0.25">
      <c r="B597">
        <f>DATA_ANALYSIS!D620</f>
        <v>0</v>
      </c>
      <c r="C597">
        <f>DATA_ANALYSIS!E620</f>
        <v>0</v>
      </c>
    </row>
    <row r="598" spans="2:3" x14ac:dyDescent="0.25">
      <c r="B598">
        <f>DATA_ANALYSIS!D621</f>
        <v>0</v>
      </c>
      <c r="C598">
        <f>DATA_ANALYSIS!E621</f>
        <v>0</v>
      </c>
    </row>
    <row r="599" spans="2:3" x14ac:dyDescent="0.25">
      <c r="B599">
        <f>DATA_ANALYSIS!D622</f>
        <v>0</v>
      </c>
      <c r="C599">
        <f>DATA_ANALYSIS!E622</f>
        <v>0</v>
      </c>
    </row>
    <row r="600" spans="2:3" x14ac:dyDescent="0.25">
      <c r="B600">
        <f>DATA_ANALYSIS!D623</f>
        <v>0</v>
      </c>
      <c r="C600">
        <f>DATA_ANALYSIS!E623</f>
        <v>0</v>
      </c>
    </row>
    <row r="601" spans="2:3" x14ac:dyDescent="0.25">
      <c r="B601">
        <f>DATA_ANALYSIS!D624</f>
        <v>0</v>
      </c>
      <c r="C601">
        <f>DATA_ANALYSIS!E624</f>
        <v>0</v>
      </c>
    </row>
    <row r="602" spans="2:3" x14ac:dyDescent="0.25">
      <c r="B602">
        <f>DATA_ANALYSIS!D625</f>
        <v>0</v>
      </c>
      <c r="C602">
        <f>DATA_ANALYSIS!E625</f>
        <v>0</v>
      </c>
    </row>
    <row r="603" spans="2:3" x14ac:dyDescent="0.25">
      <c r="B603">
        <f>DATA_ANALYSIS!D626</f>
        <v>0</v>
      </c>
      <c r="C603">
        <f>DATA_ANALYSIS!E626</f>
        <v>0</v>
      </c>
    </row>
    <row r="604" spans="2:3" x14ac:dyDescent="0.25">
      <c r="B604">
        <f>DATA_ANALYSIS!D627</f>
        <v>0</v>
      </c>
      <c r="C604">
        <f>DATA_ANALYSIS!E627</f>
        <v>0</v>
      </c>
    </row>
    <row r="605" spans="2:3" x14ac:dyDescent="0.25">
      <c r="B605">
        <f>DATA_ANALYSIS!D628</f>
        <v>0</v>
      </c>
      <c r="C605">
        <f>DATA_ANALYSIS!E628</f>
        <v>0</v>
      </c>
    </row>
    <row r="606" spans="2:3" x14ac:dyDescent="0.25">
      <c r="B606">
        <f>DATA_ANALYSIS!D629</f>
        <v>0</v>
      </c>
      <c r="C606">
        <f>DATA_ANALYSIS!E629</f>
        <v>0</v>
      </c>
    </row>
    <row r="607" spans="2:3" x14ac:dyDescent="0.25">
      <c r="B607">
        <f>DATA_ANALYSIS!D630</f>
        <v>0</v>
      </c>
      <c r="C607">
        <f>DATA_ANALYSIS!E630</f>
        <v>0</v>
      </c>
    </row>
    <row r="608" spans="2:3" x14ac:dyDescent="0.25">
      <c r="B608">
        <f>DATA_ANALYSIS!D631</f>
        <v>0</v>
      </c>
      <c r="C608">
        <f>DATA_ANALYSIS!E631</f>
        <v>0</v>
      </c>
    </row>
    <row r="609" spans="2:3" x14ac:dyDescent="0.25">
      <c r="B609">
        <f>DATA_ANALYSIS!D632</f>
        <v>0</v>
      </c>
      <c r="C609">
        <f>DATA_ANALYSIS!E632</f>
        <v>0</v>
      </c>
    </row>
    <row r="610" spans="2:3" x14ac:dyDescent="0.25">
      <c r="B610">
        <f>DATA_ANALYSIS!D633</f>
        <v>0</v>
      </c>
      <c r="C610">
        <f>DATA_ANALYSIS!E633</f>
        <v>0</v>
      </c>
    </row>
    <row r="611" spans="2:3" x14ac:dyDescent="0.25">
      <c r="B611">
        <f>DATA_ANALYSIS!D634</f>
        <v>0</v>
      </c>
      <c r="C611">
        <f>DATA_ANALYSIS!E634</f>
        <v>0</v>
      </c>
    </row>
    <row r="612" spans="2:3" x14ac:dyDescent="0.25">
      <c r="B612">
        <f>DATA_ANALYSIS!D635</f>
        <v>0</v>
      </c>
      <c r="C612">
        <f>DATA_ANALYSIS!E635</f>
        <v>0</v>
      </c>
    </row>
    <row r="613" spans="2:3" x14ac:dyDescent="0.25">
      <c r="B613">
        <f>DATA_ANALYSIS!D636</f>
        <v>0</v>
      </c>
      <c r="C613">
        <f>DATA_ANALYSIS!E636</f>
        <v>0</v>
      </c>
    </row>
    <row r="614" spans="2:3" x14ac:dyDescent="0.25">
      <c r="B614">
        <f>DATA_ANALYSIS!D637</f>
        <v>0</v>
      </c>
      <c r="C614">
        <f>DATA_ANALYSIS!E637</f>
        <v>0</v>
      </c>
    </row>
    <row r="615" spans="2:3" x14ac:dyDescent="0.25">
      <c r="B615">
        <f>DATA_ANALYSIS!D638</f>
        <v>0</v>
      </c>
      <c r="C615">
        <f>DATA_ANALYSIS!E638</f>
        <v>0</v>
      </c>
    </row>
    <row r="616" spans="2:3" x14ac:dyDescent="0.25">
      <c r="B616">
        <f>DATA_ANALYSIS!D639</f>
        <v>0</v>
      </c>
      <c r="C616">
        <f>DATA_ANALYSIS!E639</f>
        <v>0</v>
      </c>
    </row>
    <row r="617" spans="2:3" x14ac:dyDescent="0.25">
      <c r="B617">
        <f>DATA_ANALYSIS!D640</f>
        <v>0</v>
      </c>
      <c r="C617">
        <f>DATA_ANALYSIS!E640</f>
        <v>0</v>
      </c>
    </row>
    <row r="618" spans="2:3" x14ac:dyDescent="0.25">
      <c r="B618">
        <f>DATA_ANALYSIS!D641</f>
        <v>0</v>
      </c>
      <c r="C618">
        <f>DATA_ANALYSIS!E641</f>
        <v>0</v>
      </c>
    </row>
    <row r="619" spans="2:3" x14ac:dyDescent="0.25">
      <c r="B619">
        <f>DATA_ANALYSIS!D642</f>
        <v>0</v>
      </c>
      <c r="C619">
        <f>DATA_ANALYSIS!E642</f>
        <v>0</v>
      </c>
    </row>
    <row r="620" spans="2:3" x14ac:dyDescent="0.25">
      <c r="B620">
        <f>DATA_ANALYSIS!D643</f>
        <v>0</v>
      </c>
      <c r="C620">
        <f>DATA_ANALYSIS!E643</f>
        <v>0</v>
      </c>
    </row>
    <row r="621" spans="2:3" x14ac:dyDescent="0.25">
      <c r="B621">
        <f>DATA_ANALYSIS!D644</f>
        <v>0</v>
      </c>
      <c r="C621">
        <f>DATA_ANALYSIS!E644</f>
        <v>0</v>
      </c>
    </row>
    <row r="622" spans="2:3" x14ac:dyDescent="0.25">
      <c r="B622">
        <f>DATA_ANALYSIS!D645</f>
        <v>0</v>
      </c>
      <c r="C622">
        <f>DATA_ANALYSIS!E645</f>
        <v>0</v>
      </c>
    </row>
    <row r="623" spans="2:3" x14ac:dyDescent="0.25">
      <c r="B623">
        <f>DATA_ANALYSIS!D646</f>
        <v>0</v>
      </c>
      <c r="C623">
        <f>DATA_ANALYSIS!E646</f>
        <v>0</v>
      </c>
    </row>
    <row r="624" spans="2:3" x14ac:dyDescent="0.25">
      <c r="B624">
        <f>DATA_ANALYSIS!D647</f>
        <v>0</v>
      </c>
      <c r="C624">
        <f>DATA_ANALYSIS!E647</f>
        <v>0</v>
      </c>
    </row>
    <row r="625" spans="2:3" x14ac:dyDescent="0.25">
      <c r="B625">
        <f>DATA_ANALYSIS!D648</f>
        <v>0</v>
      </c>
      <c r="C625">
        <f>DATA_ANALYSIS!E648</f>
        <v>0</v>
      </c>
    </row>
    <row r="626" spans="2:3" x14ac:dyDescent="0.25">
      <c r="B626">
        <f>DATA_ANALYSIS!D649</f>
        <v>0</v>
      </c>
      <c r="C626">
        <f>DATA_ANALYSIS!E649</f>
        <v>0</v>
      </c>
    </row>
    <row r="627" spans="2:3" x14ac:dyDescent="0.25">
      <c r="B627">
        <f>DATA_ANALYSIS!D650</f>
        <v>0</v>
      </c>
      <c r="C627">
        <f>DATA_ANALYSIS!E650</f>
        <v>0</v>
      </c>
    </row>
    <row r="628" spans="2:3" x14ac:dyDescent="0.25">
      <c r="B628">
        <f>DATA_ANALYSIS!D651</f>
        <v>0</v>
      </c>
      <c r="C628">
        <f>DATA_ANALYSIS!E651</f>
        <v>0</v>
      </c>
    </row>
    <row r="629" spans="2:3" x14ac:dyDescent="0.25">
      <c r="B629">
        <f>DATA_ANALYSIS!D652</f>
        <v>0</v>
      </c>
      <c r="C629">
        <f>DATA_ANALYSIS!E652</f>
        <v>0</v>
      </c>
    </row>
    <row r="630" spans="2:3" x14ac:dyDescent="0.25">
      <c r="B630">
        <f>DATA_ANALYSIS!D653</f>
        <v>0</v>
      </c>
      <c r="C630">
        <f>DATA_ANALYSIS!E653</f>
        <v>0</v>
      </c>
    </row>
    <row r="631" spans="2:3" x14ac:dyDescent="0.25">
      <c r="B631">
        <f>DATA_ANALYSIS!D654</f>
        <v>0</v>
      </c>
      <c r="C631">
        <f>DATA_ANALYSIS!E654</f>
        <v>0</v>
      </c>
    </row>
    <row r="632" spans="2:3" x14ac:dyDescent="0.25">
      <c r="B632">
        <f>DATA_ANALYSIS!D655</f>
        <v>0</v>
      </c>
      <c r="C632">
        <f>DATA_ANALYSIS!E655</f>
        <v>0</v>
      </c>
    </row>
    <row r="633" spans="2:3" x14ac:dyDescent="0.25">
      <c r="B633">
        <f>DATA_ANALYSIS!D656</f>
        <v>0</v>
      </c>
      <c r="C633">
        <f>DATA_ANALYSIS!E656</f>
        <v>0</v>
      </c>
    </row>
    <row r="634" spans="2:3" x14ac:dyDescent="0.25">
      <c r="B634">
        <f>DATA_ANALYSIS!D657</f>
        <v>0</v>
      </c>
      <c r="C634">
        <f>DATA_ANALYSIS!E657</f>
        <v>0</v>
      </c>
    </row>
    <row r="635" spans="2:3" x14ac:dyDescent="0.25">
      <c r="B635">
        <f>DATA_ANALYSIS!D658</f>
        <v>0</v>
      </c>
      <c r="C635">
        <f>DATA_ANALYSIS!E658</f>
        <v>0</v>
      </c>
    </row>
    <row r="636" spans="2:3" x14ac:dyDescent="0.25">
      <c r="B636">
        <f>DATA_ANALYSIS!D659</f>
        <v>0</v>
      </c>
      <c r="C636">
        <f>DATA_ANALYSIS!E659</f>
        <v>0</v>
      </c>
    </row>
    <row r="637" spans="2:3" x14ac:dyDescent="0.25">
      <c r="B637">
        <f>DATA_ANALYSIS!D660</f>
        <v>0</v>
      </c>
      <c r="C637">
        <f>DATA_ANALYSIS!E660</f>
        <v>0</v>
      </c>
    </row>
    <row r="638" spans="2:3" x14ac:dyDescent="0.25">
      <c r="B638">
        <f>DATA_ANALYSIS!D661</f>
        <v>0</v>
      </c>
      <c r="C638">
        <f>DATA_ANALYSIS!E661</f>
        <v>0</v>
      </c>
    </row>
    <row r="639" spans="2:3" x14ac:dyDescent="0.25">
      <c r="B639">
        <f>DATA_ANALYSIS!D662</f>
        <v>0</v>
      </c>
      <c r="C639">
        <f>DATA_ANALYSIS!E662</f>
        <v>0</v>
      </c>
    </row>
    <row r="640" spans="2:3" x14ac:dyDescent="0.25">
      <c r="B640">
        <f>DATA_ANALYSIS!D663</f>
        <v>0</v>
      </c>
      <c r="C640">
        <f>DATA_ANALYSIS!E663</f>
        <v>0</v>
      </c>
    </row>
    <row r="641" spans="2:3" x14ac:dyDescent="0.25">
      <c r="B641">
        <f>DATA_ANALYSIS!D664</f>
        <v>0</v>
      </c>
      <c r="C641">
        <f>DATA_ANALYSIS!E664</f>
        <v>0</v>
      </c>
    </row>
    <row r="642" spans="2:3" x14ac:dyDescent="0.25">
      <c r="B642">
        <f>DATA_ANALYSIS!D665</f>
        <v>0</v>
      </c>
      <c r="C642">
        <f>DATA_ANALYSIS!E665</f>
        <v>0</v>
      </c>
    </row>
    <row r="643" spans="2:3" x14ac:dyDescent="0.25">
      <c r="B643">
        <f>DATA_ANALYSIS!D666</f>
        <v>0</v>
      </c>
      <c r="C643">
        <f>DATA_ANALYSIS!E666</f>
        <v>0</v>
      </c>
    </row>
    <row r="644" spans="2:3" x14ac:dyDescent="0.25">
      <c r="B644">
        <f>DATA_ANALYSIS!D667</f>
        <v>0</v>
      </c>
      <c r="C644">
        <f>DATA_ANALYSIS!E667</f>
        <v>0</v>
      </c>
    </row>
    <row r="645" spans="2:3" x14ac:dyDescent="0.25">
      <c r="B645">
        <f>DATA_ANALYSIS!D668</f>
        <v>0</v>
      </c>
      <c r="C645">
        <f>DATA_ANALYSIS!E668</f>
        <v>0</v>
      </c>
    </row>
    <row r="646" spans="2:3" x14ac:dyDescent="0.25">
      <c r="B646">
        <f>DATA_ANALYSIS!D669</f>
        <v>0</v>
      </c>
      <c r="C646">
        <f>DATA_ANALYSIS!E669</f>
        <v>0</v>
      </c>
    </row>
    <row r="647" spans="2:3" x14ac:dyDescent="0.25">
      <c r="B647">
        <f>DATA_ANALYSIS!D670</f>
        <v>0</v>
      </c>
      <c r="C647">
        <f>DATA_ANALYSIS!E670</f>
        <v>0</v>
      </c>
    </row>
    <row r="648" spans="2:3" x14ac:dyDescent="0.25">
      <c r="B648">
        <f>DATA_ANALYSIS!D671</f>
        <v>0</v>
      </c>
      <c r="C648">
        <f>DATA_ANALYSIS!E671</f>
        <v>0</v>
      </c>
    </row>
    <row r="649" spans="2:3" x14ac:dyDescent="0.25">
      <c r="B649">
        <f>DATA_ANALYSIS!D672</f>
        <v>0</v>
      </c>
      <c r="C649">
        <f>DATA_ANALYSIS!E672</f>
        <v>0</v>
      </c>
    </row>
    <row r="650" spans="2:3" x14ac:dyDescent="0.25">
      <c r="B650">
        <f>DATA_ANALYSIS!D673</f>
        <v>0</v>
      </c>
      <c r="C650">
        <f>DATA_ANALYSIS!E673</f>
        <v>0</v>
      </c>
    </row>
    <row r="651" spans="2:3" x14ac:dyDescent="0.25">
      <c r="B651">
        <f>DATA_ANALYSIS!D674</f>
        <v>0</v>
      </c>
      <c r="C651">
        <f>DATA_ANALYSIS!E674</f>
        <v>0</v>
      </c>
    </row>
    <row r="652" spans="2:3" x14ac:dyDescent="0.25">
      <c r="B652">
        <f>DATA_ANALYSIS!D675</f>
        <v>0</v>
      </c>
      <c r="C652">
        <f>DATA_ANALYSIS!E675</f>
        <v>0</v>
      </c>
    </row>
    <row r="653" spans="2:3" x14ac:dyDescent="0.25">
      <c r="B653">
        <f>DATA_ANALYSIS!D676</f>
        <v>0</v>
      </c>
      <c r="C653">
        <f>DATA_ANALYSIS!E676</f>
        <v>0</v>
      </c>
    </row>
    <row r="654" spans="2:3" x14ac:dyDescent="0.25">
      <c r="B654">
        <f>DATA_ANALYSIS!D677</f>
        <v>0</v>
      </c>
      <c r="C654">
        <f>DATA_ANALYSIS!E677</f>
        <v>0</v>
      </c>
    </row>
    <row r="655" spans="2:3" x14ac:dyDescent="0.25">
      <c r="B655">
        <f>DATA_ANALYSIS!D678</f>
        <v>0</v>
      </c>
      <c r="C655">
        <f>DATA_ANALYSIS!E678</f>
        <v>0</v>
      </c>
    </row>
    <row r="656" spans="2:3" x14ac:dyDescent="0.25">
      <c r="B656">
        <f>DATA_ANALYSIS!D679</f>
        <v>0</v>
      </c>
      <c r="C656">
        <f>DATA_ANALYSIS!E679</f>
        <v>0</v>
      </c>
    </row>
    <row r="657" spans="2:3" x14ac:dyDescent="0.25">
      <c r="B657">
        <f>DATA_ANALYSIS!D680</f>
        <v>0</v>
      </c>
      <c r="C657">
        <f>DATA_ANALYSIS!E680</f>
        <v>0</v>
      </c>
    </row>
    <row r="658" spans="2:3" x14ac:dyDescent="0.25">
      <c r="B658">
        <f>DATA_ANALYSIS!D681</f>
        <v>0</v>
      </c>
      <c r="C658">
        <f>DATA_ANALYSIS!E681</f>
        <v>0</v>
      </c>
    </row>
    <row r="659" spans="2:3" x14ac:dyDescent="0.25">
      <c r="B659">
        <f>DATA_ANALYSIS!D682</f>
        <v>0</v>
      </c>
      <c r="C659">
        <f>DATA_ANALYSIS!E682</f>
        <v>0</v>
      </c>
    </row>
    <row r="660" spans="2:3" x14ac:dyDescent="0.25">
      <c r="B660">
        <f>DATA_ANALYSIS!D683</f>
        <v>0</v>
      </c>
      <c r="C660">
        <f>DATA_ANALYSIS!E683</f>
        <v>0</v>
      </c>
    </row>
    <row r="661" spans="2:3" x14ac:dyDescent="0.25">
      <c r="B661">
        <f>DATA_ANALYSIS!D684</f>
        <v>0</v>
      </c>
      <c r="C661">
        <f>DATA_ANALYSIS!E684</f>
        <v>0</v>
      </c>
    </row>
    <row r="662" spans="2:3" x14ac:dyDescent="0.25">
      <c r="B662">
        <f>DATA_ANALYSIS!D685</f>
        <v>0</v>
      </c>
      <c r="C662">
        <f>DATA_ANALYSIS!E685</f>
        <v>0</v>
      </c>
    </row>
    <row r="663" spans="2:3" x14ac:dyDescent="0.25">
      <c r="B663">
        <f>DATA_ANALYSIS!D686</f>
        <v>0</v>
      </c>
      <c r="C663">
        <f>DATA_ANALYSIS!E686</f>
        <v>0</v>
      </c>
    </row>
    <row r="664" spans="2:3" x14ac:dyDescent="0.25">
      <c r="B664">
        <f>DATA_ANALYSIS!D687</f>
        <v>0</v>
      </c>
      <c r="C664">
        <f>DATA_ANALYSIS!E687</f>
        <v>0</v>
      </c>
    </row>
    <row r="665" spans="2:3" x14ac:dyDescent="0.25">
      <c r="B665">
        <f>DATA_ANALYSIS!D688</f>
        <v>0</v>
      </c>
      <c r="C665">
        <f>DATA_ANALYSIS!E688</f>
        <v>0</v>
      </c>
    </row>
    <row r="666" spans="2:3" x14ac:dyDescent="0.25">
      <c r="B666">
        <f>DATA_ANALYSIS!D689</f>
        <v>0</v>
      </c>
      <c r="C666">
        <f>DATA_ANALYSIS!E689</f>
        <v>0</v>
      </c>
    </row>
    <row r="667" spans="2:3" x14ac:dyDescent="0.25">
      <c r="B667">
        <f>DATA_ANALYSIS!D690</f>
        <v>0</v>
      </c>
      <c r="C667">
        <f>DATA_ANALYSIS!E690</f>
        <v>0</v>
      </c>
    </row>
    <row r="668" spans="2:3" x14ac:dyDescent="0.25">
      <c r="B668">
        <f>DATA_ANALYSIS!D691</f>
        <v>0</v>
      </c>
      <c r="C668">
        <f>DATA_ANALYSIS!E691</f>
        <v>0</v>
      </c>
    </row>
    <row r="669" spans="2:3" x14ac:dyDescent="0.25">
      <c r="B669">
        <f>DATA_ANALYSIS!D692</f>
        <v>0</v>
      </c>
      <c r="C669">
        <f>DATA_ANALYSIS!E692</f>
        <v>0</v>
      </c>
    </row>
    <row r="670" spans="2:3" x14ac:dyDescent="0.25">
      <c r="B670">
        <f>DATA_ANALYSIS!D693</f>
        <v>0</v>
      </c>
      <c r="C670">
        <f>DATA_ANALYSIS!E693</f>
        <v>0</v>
      </c>
    </row>
    <row r="671" spans="2:3" x14ac:dyDescent="0.25">
      <c r="B671">
        <f>DATA_ANALYSIS!D694</f>
        <v>0</v>
      </c>
      <c r="C671">
        <f>DATA_ANALYSIS!E694</f>
        <v>0</v>
      </c>
    </row>
    <row r="672" spans="2:3" x14ac:dyDescent="0.25">
      <c r="B672">
        <f>DATA_ANALYSIS!D695</f>
        <v>0</v>
      </c>
      <c r="C672">
        <f>DATA_ANALYSIS!E695</f>
        <v>0</v>
      </c>
    </row>
    <row r="673" spans="2:3" x14ac:dyDescent="0.25">
      <c r="B673">
        <f>DATA_ANALYSIS!D696</f>
        <v>0</v>
      </c>
      <c r="C673">
        <f>DATA_ANALYSIS!E696</f>
        <v>0</v>
      </c>
    </row>
    <row r="674" spans="2:3" x14ac:dyDescent="0.25">
      <c r="B674">
        <f>DATA_ANALYSIS!D697</f>
        <v>0</v>
      </c>
      <c r="C674">
        <f>DATA_ANALYSIS!E697</f>
        <v>0</v>
      </c>
    </row>
    <row r="675" spans="2:3" x14ac:dyDescent="0.25">
      <c r="B675">
        <f>DATA_ANALYSIS!D698</f>
        <v>0</v>
      </c>
      <c r="C675">
        <f>DATA_ANALYSIS!E698</f>
        <v>0</v>
      </c>
    </row>
    <row r="676" spans="2:3" x14ac:dyDescent="0.25">
      <c r="B676">
        <f>DATA_ANALYSIS!D699</f>
        <v>0</v>
      </c>
      <c r="C676">
        <f>DATA_ANALYSIS!E699</f>
        <v>0</v>
      </c>
    </row>
    <row r="677" spans="2:3" x14ac:dyDescent="0.25">
      <c r="B677">
        <f>DATA_ANALYSIS!D700</f>
        <v>0</v>
      </c>
      <c r="C677">
        <f>DATA_ANALYSIS!E700</f>
        <v>0</v>
      </c>
    </row>
    <row r="678" spans="2:3" x14ac:dyDescent="0.25">
      <c r="B678">
        <f>DATA_ANALYSIS!D701</f>
        <v>0</v>
      </c>
      <c r="C678">
        <f>DATA_ANALYSIS!E701</f>
        <v>0</v>
      </c>
    </row>
    <row r="679" spans="2:3" x14ac:dyDescent="0.25">
      <c r="B679">
        <f>DATA_ANALYSIS!D702</f>
        <v>0</v>
      </c>
      <c r="C679">
        <f>DATA_ANALYSIS!E702</f>
        <v>0</v>
      </c>
    </row>
    <row r="680" spans="2:3" x14ac:dyDescent="0.25">
      <c r="B680">
        <f>DATA_ANALYSIS!D703</f>
        <v>0</v>
      </c>
      <c r="C680">
        <f>DATA_ANALYSIS!E703</f>
        <v>0</v>
      </c>
    </row>
    <row r="681" spans="2:3" x14ac:dyDescent="0.25">
      <c r="B681">
        <f>DATA_ANALYSIS!D704</f>
        <v>0</v>
      </c>
      <c r="C681">
        <f>DATA_ANALYSIS!E704</f>
        <v>0</v>
      </c>
    </row>
    <row r="682" spans="2:3" x14ac:dyDescent="0.25">
      <c r="B682">
        <f>DATA_ANALYSIS!D705</f>
        <v>0</v>
      </c>
      <c r="C682">
        <f>DATA_ANALYSIS!E705</f>
        <v>0</v>
      </c>
    </row>
    <row r="683" spans="2:3" x14ac:dyDescent="0.25">
      <c r="B683">
        <f>DATA_ANALYSIS!D706</f>
        <v>0</v>
      </c>
      <c r="C683">
        <f>DATA_ANALYSIS!E706</f>
        <v>0</v>
      </c>
    </row>
    <row r="684" spans="2:3" x14ac:dyDescent="0.25">
      <c r="B684">
        <f>DATA_ANALYSIS!D707</f>
        <v>0</v>
      </c>
      <c r="C684">
        <f>DATA_ANALYSIS!E707</f>
        <v>0</v>
      </c>
    </row>
    <row r="685" spans="2:3" x14ac:dyDescent="0.25">
      <c r="B685">
        <f>DATA_ANALYSIS!D708</f>
        <v>0</v>
      </c>
      <c r="C685">
        <f>DATA_ANALYSIS!E708</f>
        <v>0</v>
      </c>
    </row>
    <row r="686" spans="2:3" x14ac:dyDescent="0.25">
      <c r="B686">
        <f>DATA_ANALYSIS!D709</f>
        <v>0</v>
      </c>
      <c r="C686">
        <f>DATA_ANALYSIS!E709</f>
        <v>0</v>
      </c>
    </row>
    <row r="687" spans="2:3" x14ac:dyDescent="0.25">
      <c r="B687">
        <f>DATA_ANALYSIS!D710</f>
        <v>0</v>
      </c>
      <c r="C687">
        <f>DATA_ANALYSIS!E710</f>
        <v>0</v>
      </c>
    </row>
    <row r="688" spans="2:3" x14ac:dyDescent="0.25">
      <c r="B688">
        <f>DATA_ANALYSIS!D711</f>
        <v>0</v>
      </c>
      <c r="C688">
        <f>DATA_ANALYSIS!E711</f>
        <v>0</v>
      </c>
    </row>
    <row r="689" spans="2:3" x14ac:dyDescent="0.25">
      <c r="B689">
        <f>DATA_ANALYSIS!D712</f>
        <v>0</v>
      </c>
      <c r="C689">
        <f>DATA_ANALYSIS!E712</f>
        <v>0</v>
      </c>
    </row>
    <row r="690" spans="2:3" x14ac:dyDescent="0.25">
      <c r="B690">
        <f>DATA_ANALYSIS!D713</f>
        <v>0</v>
      </c>
      <c r="C690">
        <f>DATA_ANALYSIS!E713</f>
        <v>0</v>
      </c>
    </row>
    <row r="691" spans="2:3" x14ac:dyDescent="0.25">
      <c r="B691">
        <f>DATA_ANALYSIS!D714</f>
        <v>0</v>
      </c>
      <c r="C691">
        <f>DATA_ANALYSIS!E714</f>
        <v>0</v>
      </c>
    </row>
    <row r="692" spans="2:3" x14ac:dyDescent="0.25">
      <c r="B692">
        <f>DATA_ANALYSIS!D715</f>
        <v>0</v>
      </c>
      <c r="C692">
        <f>DATA_ANALYSIS!E715</f>
        <v>0</v>
      </c>
    </row>
    <row r="693" spans="2:3" x14ac:dyDescent="0.25">
      <c r="B693">
        <f>DATA_ANALYSIS!D716</f>
        <v>0</v>
      </c>
      <c r="C693">
        <f>DATA_ANALYSIS!E716</f>
        <v>0</v>
      </c>
    </row>
    <row r="694" spans="2:3" x14ac:dyDescent="0.25">
      <c r="B694">
        <f>DATA_ANALYSIS!D717</f>
        <v>0</v>
      </c>
      <c r="C694">
        <f>DATA_ANALYSIS!E717</f>
        <v>0</v>
      </c>
    </row>
    <row r="695" spans="2:3" x14ac:dyDescent="0.25">
      <c r="B695">
        <f>DATA_ANALYSIS!D718</f>
        <v>0</v>
      </c>
      <c r="C695">
        <f>DATA_ANALYSIS!E718</f>
        <v>0</v>
      </c>
    </row>
    <row r="696" spans="2:3" x14ac:dyDescent="0.25">
      <c r="B696">
        <f>DATA_ANALYSIS!D719</f>
        <v>0</v>
      </c>
      <c r="C696">
        <f>DATA_ANALYSIS!E719</f>
        <v>0</v>
      </c>
    </row>
    <row r="697" spans="2:3" x14ac:dyDescent="0.25">
      <c r="B697">
        <f>DATA_ANALYSIS!D720</f>
        <v>0</v>
      </c>
      <c r="C697">
        <f>DATA_ANALYSIS!E720</f>
        <v>0</v>
      </c>
    </row>
    <row r="698" spans="2:3" x14ac:dyDescent="0.25">
      <c r="B698">
        <f>DATA_ANALYSIS!D721</f>
        <v>0</v>
      </c>
      <c r="C698">
        <f>DATA_ANALYSIS!E721</f>
        <v>0</v>
      </c>
    </row>
    <row r="699" spans="2:3" x14ac:dyDescent="0.25">
      <c r="B699">
        <f>DATA_ANALYSIS!D722</f>
        <v>0</v>
      </c>
      <c r="C699">
        <f>DATA_ANALYSIS!E722</f>
        <v>0</v>
      </c>
    </row>
    <row r="700" spans="2:3" x14ac:dyDescent="0.25">
      <c r="B700">
        <f>DATA_ANALYSIS!D723</f>
        <v>0</v>
      </c>
      <c r="C700">
        <f>DATA_ANALYSIS!E723</f>
        <v>0</v>
      </c>
    </row>
    <row r="701" spans="2:3" x14ac:dyDescent="0.25">
      <c r="B701">
        <f>DATA_ANALYSIS!D724</f>
        <v>0</v>
      </c>
      <c r="C701">
        <f>DATA_ANALYSIS!E724</f>
        <v>0</v>
      </c>
    </row>
    <row r="702" spans="2:3" x14ac:dyDescent="0.25">
      <c r="B702">
        <f>DATA_ANALYSIS!D725</f>
        <v>0</v>
      </c>
      <c r="C702">
        <f>DATA_ANALYSIS!E725</f>
        <v>0</v>
      </c>
    </row>
    <row r="703" spans="2:3" x14ac:dyDescent="0.25">
      <c r="B703">
        <f>DATA_ANALYSIS!D726</f>
        <v>0</v>
      </c>
      <c r="C703">
        <f>DATA_ANALYSIS!E726</f>
        <v>0</v>
      </c>
    </row>
    <row r="704" spans="2:3" x14ac:dyDescent="0.25">
      <c r="B704">
        <f>DATA_ANALYSIS!D727</f>
        <v>0</v>
      </c>
      <c r="C704">
        <f>DATA_ANALYSIS!E727</f>
        <v>0</v>
      </c>
    </row>
    <row r="705" spans="2:3" x14ac:dyDescent="0.25">
      <c r="B705">
        <f>DATA_ANALYSIS!D728</f>
        <v>0</v>
      </c>
      <c r="C705">
        <f>DATA_ANALYSIS!E728</f>
        <v>0</v>
      </c>
    </row>
    <row r="706" spans="2:3" x14ac:dyDescent="0.25">
      <c r="B706">
        <f>DATA_ANALYSIS!D729</f>
        <v>0</v>
      </c>
      <c r="C706">
        <f>DATA_ANALYSIS!E729</f>
        <v>0</v>
      </c>
    </row>
    <row r="707" spans="2:3" x14ac:dyDescent="0.25">
      <c r="B707">
        <f>DATA_ANALYSIS!D730</f>
        <v>0</v>
      </c>
      <c r="C707">
        <f>DATA_ANALYSIS!E730</f>
        <v>0</v>
      </c>
    </row>
    <row r="708" spans="2:3" x14ac:dyDescent="0.25">
      <c r="B708">
        <f>DATA_ANALYSIS!D731</f>
        <v>0</v>
      </c>
      <c r="C708">
        <f>DATA_ANALYSIS!E731</f>
        <v>0</v>
      </c>
    </row>
    <row r="709" spans="2:3" x14ac:dyDescent="0.25">
      <c r="B709">
        <f>DATA_ANALYSIS!D732</f>
        <v>0</v>
      </c>
      <c r="C709">
        <f>DATA_ANALYSIS!E732</f>
        <v>0</v>
      </c>
    </row>
    <row r="710" spans="2:3" x14ac:dyDescent="0.25">
      <c r="B710">
        <f>DATA_ANALYSIS!D733</f>
        <v>0</v>
      </c>
      <c r="C710">
        <f>DATA_ANALYSIS!E733</f>
        <v>0</v>
      </c>
    </row>
    <row r="711" spans="2:3" x14ac:dyDescent="0.25">
      <c r="B711">
        <f>DATA_ANALYSIS!D734</f>
        <v>0</v>
      </c>
      <c r="C711">
        <f>DATA_ANALYSIS!E734</f>
        <v>0</v>
      </c>
    </row>
    <row r="712" spans="2:3" x14ac:dyDescent="0.25">
      <c r="B712">
        <f>DATA_ANALYSIS!D735</f>
        <v>0</v>
      </c>
      <c r="C712">
        <f>DATA_ANALYSIS!E735</f>
        <v>0</v>
      </c>
    </row>
    <row r="713" spans="2:3" x14ac:dyDescent="0.25">
      <c r="B713">
        <f>DATA_ANALYSIS!D736</f>
        <v>0</v>
      </c>
      <c r="C713">
        <f>DATA_ANALYSIS!E736</f>
        <v>0</v>
      </c>
    </row>
    <row r="714" spans="2:3" x14ac:dyDescent="0.25">
      <c r="B714">
        <f>DATA_ANALYSIS!D737</f>
        <v>0</v>
      </c>
      <c r="C714">
        <f>DATA_ANALYSIS!E737</f>
        <v>0</v>
      </c>
    </row>
    <row r="715" spans="2:3" x14ac:dyDescent="0.25">
      <c r="B715">
        <f>DATA_ANALYSIS!D738</f>
        <v>0</v>
      </c>
      <c r="C715">
        <f>DATA_ANALYSIS!E738</f>
        <v>0</v>
      </c>
    </row>
    <row r="716" spans="2:3" x14ac:dyDescent="0.25">
      <c r="B716">
        <f>DATA_ANALYSIS!D739</f>
        <v>0</v>
      </c>
      <c r="C716">
        <f>DATA_ANALYSIS!E739</f>
        <v>0</v>
      </c>
    </row>
    <row r="717" spans="2:3" x14ac:dyDescent="0.25">
      <c r="B717">
        <f>DATA_ANALYSIS!D740</f>
        <v>0</v>
      </c>
      <c r="C717">
        <f>DATA_ANALYSIS!E740</f>
        <v>0</v>
      </c>
    </row>
    <row r="718" spans="2:3" x14ac:dyDescent="0.25">
      <c r="B718">
        <f>DATA_ANALYSIS!D741</f>
        <v>0</v>
      </c>
      <c r="C718">
        <f>DATA_ANALYSIS!E741</f>
        <v>0</v>
      </c>
    </row>
    <row r="719" spans="2:3" x14ac:dyDescent="0.25">
      <c r="B719">
        <f>DATA_ANALYSIS!D742</f>
        <v>0</v>
      </c>
      <c r="C719">
        <f>DATA_ANALYSIS!E742</f>
        <v>0</v>
      </c>
    </row>
    <row r="720" spans="2:3" x14ac:dyDescent="0.25">
      <c r="B720">
        <f>DATA_ANALYSIS!D743</f>
        <v>0</v>
      </c>
      <c r="C720">
        <f>DATA_ANALYSIS!E743</f>
        <v>0</v>
      </c>
    </row>
    <row r="721" spans="2:3" x14ac:dyDescent="0.25">
      <c r="B721">
        <f>DATA_ANALYSIS!D744</f>
        <v>0</v>
      </c>
      <c r="C721">
        <f>DATA_ANALYSIS!E744</f>
        <v>0</v>
      </c>
    </row>
    <row r="722" spans="2:3" x14ac:dyDescent="0.25">
      <c r="B722">
        <f>DATA_ANALYSIS!D745</f>
        <v>0</v>
      </c>
      <c r="C722">
        <f>DATA_ANALYSIS!E745</f>
        <v>0</v>
      </c>
    </row>
    <row r="723" spans="2:3" x14ac:dyDescent="0.25">
      <c r="B723">
        <f>DATA_ANALYSIS!D746</f>
        <v>0</v>
      </c>
      <c r="C723">
        <f>DATA_ANALYSIS!E746</f>
        <v>0</v>
      </c>
    </row>
    <row r="724" spans="2:3" x14ac:dyDescent="0.25">
      <c r="B724">
        <f>DATA_ANALYSIS!D747</f>
        <v>0</v>
      </c>
      <c r="C724">
        <f>DATA_ANALYSIS!E747</f>
        <v>0</v>
      </c>
    </row>
    <row r="725" spans="2:3" x14ac:dyDescent="0.25">
      <c r="B725">
        <f>DATA_ANALYSIS!D748</f>
        <v>0</v>
      </c>
      <c r="C725">
        <f>DATA_ANALYSIS!E748</f>
        <v>0</v>
      </c>
    </row>
    <row r="726" spans="2:3" x14ac:dyDescent="0.25">
      <c r="B726">
        <f>DATA_ANALYSIS!D749</f>
        <v>0</v>
      </c>
      <c r="C726">
        <f>DATA_ANALYSIS!E749</f>
        <v>0</v>
      </c>
    </row>
    <row r="727" spans="2:3" x14ac:dyDescent="0.25">
      <c r="B727">
        <f>DATA_ANALYSIS!D750</f>
        <v>0</v>
      </c>
      <c r="C727">
        <f>DATA_ANALYSIS!E750</f>
        <v>0</v>
      </c>
    </row>
    <row r="728" spans="2:3" x14ac:dyDescent="0.25">
      <c r="B728">
        <f>DATA_ANALYSIS!D751</f>
        <v>0</v>
      </c>
      <c r="C728">
        <f>DATA_ANALYSIS!E751</f>
        <v>0</v>
      </c>
    </row>
    <row r="729" spans="2:3" x14ac:dyDescent="0.25">
      <c r="B729">
        <f>DATA_ANALYSIS!D752</f>
        <v>0</v>
      </c>
      <c r="C729">
        <f>DATA_ANALYSIS!E752</f>
        <v>0</v>
      </c>
    </row>
    <row r="730" spans="2:3" x14ac:dyDescent="0.25">
      <c r="B730">
        <f>DATA_ANALYSIS!D753</f>
        <v>0</v>
      </c>
      <c r="C730">
        <f>DATA_ANALYSIS!E753</f>
        <v>0</v>
      </c>
    </row>
    <row r="731" spans="2:3" x14ac:dyDescent="0.25">
      <c r="B731">
        <f>DATA_ANALYSIS!D754</f>
        <v>0</v>
      </c>
      <c r="C731">
        <f>DATA_ANALYSIS!E754</f>
        <v>0</v>
      </c>
    </row>
    <row r="732" spans="2:3" x14ac:dyDescent="0.25">
      <c r="B732">
        <f>DATA_ANALYSIS!D755</f>
        <v>0</v>
      </c>
      <c r="C732">
        <f>DATA_ANALYSIS!E755</f>
        <v>0</v>
      </c>
    </row>
    <row r="733" spans="2:3" x14ac:dyDescent="0.25">
      <c r="B733">
        <f>DATA_ANALYSIS!D756</f>
        <v>0</v>
      </c>
      <c r="C733">
        <f>DATA_ANALYSIS!E756</f>
        <v>0</v>
      </c>
    </row>
    <row r="734" spans="2:3" x14ac:dyDescent="0.25">
      <c r="B734">
        <f>DATA_ANALYSIS!D757</f>
        <v>0</v>
      </c>
      <c r="C734">
        <f>DATA_ANALYSIS!E757</f>
        <v>0</v>
      </c>
    </row>
    <row r="735" spans="2:3" x14ac:dyDescent="0.25">
      <c r="B735">
        <f>DATA_ANALYSIS!D758</f>
        <v>0</v>
      </c>
      <c r="C735">
        <f>DATA_ANALYSIS!E758</f>
        <v>0</v>
      </c>
    </row>
    <row r="736" spans="2:3" x14ac:dyDescent="0.25">
      <c r="B736">
        <f>DATA_ANALYSIS!D759</f>
        <v>0</v>
      </c>
      <c r="C736">
        <f>DATA_ANALYSIS!E759</f>
        <v>0</v>
      </c>
    </row>
    <row r="737" spans="2:3" x14ac:dyDescent="0.25">
      <c r="B737">
        <f>DATA_ANALYSIS!D760</f>
        <v>0</v>
      </c>
      <c r="C737">
        <f>DATA_ANALYSIS!E760</f>
        <v>0</v>
      </c>
    </row>
    <row r="738" spans="2:3" x14ac:dyDescent="0.25">
      <c r="B738">
        <f>DATA_ANALYSIS!D761</f>
        <v>0</v>
      </c>
      <c r="C738">
        <f>DATA_ANALYSIS!E761</f>
        <v>0</v>
      </c>
    </row>
    <row r="739" spans="2:3" x14ac:dyDescent="0.25">
      <c r="B739">
        <f>DATA_ANALYSIS!D762</f>
        <v>0</v>
      </c>
      <c r="C739">
        <f>DATA_ANALYSIS!E762</f>
        <v>0</v>
      </c>
    </row>
    <row r="740" spans="2:3" x14ac:dyDescent="0.25">
      <c r="B740">
        <f>DATA_ANALYSIS!D763</f>
        <v>0</v>
      </c>
      <c r="C740">
        <f>DATA_ANALYSIS!E763</f>
        <v>0</v>
      </c>
    </row>
    <row r="741" spans="2:3" x14ac:dyDescent="0.25">
      <c r="B741">
        <f>DATA_ANALYSIS!D764</f>
        <v>0</v>
      </c>
      <c r="C741">
        <f>DATA_ANALYSIS!E764</f>
        <v>0</v>
      </c>
    </row>
    <row r="742" spans="2:3" x14ac:dyDescent="0.25">
      <c r="B742">
        <f>DATA_ANALYSIS!D765</f>
        <v>0</v>
      </c>
      <c r="C742">
        <f>DATA_ANALYSIS!E765</f>
        <v>0</v>
      </c>
    </row>
    <row r="743" spans="2:3" x14ac:dyDescent="0.25">
      <c r="B743">
        <f>DATA_ANALYSIS!D766</f>
        <v>0</v>
      </c>
      <c r="C743">
        <f>DATA_ANALYSIS!E766</f>
        <v>0</v>
      </c>
    </row>
    <row r="744" spans="2:3" x14ac:dyDescent="0.25">
      <c r="B744">
        <f>DATA_ANALYSIS!D767</f>
        <v>0</v>
      </c>
      <c r="C744">
        <f>DATA_ANALYSIS!E767</f>
        <v>0</v>
      </c>
    </row>
    <row r="745" spans="2:3" x14ac:dyDescent="0.25">
      <c r="B745">
        <f>DATA_ANALYSIS!D768</f>
        <v>0</v>
      </c>
      <c r="C745">
        <f>DATA_ANALYSIS!E768</f>
        <v>0</v>
      </c>
    </row>
    <row r="746" spans="2:3" x14ac:dyDescent="0.25">
      <c r="B746">
        <f>DATA_ANALYSIS!D769</f>
        <v>0</v>
      </c>
      <c r="C746">
        <f>DATA_ANALYSIS!E769</f>
        <v>0</v>
      </c>
    </row>
    <row r="747" spans="2:3" x14ac:dyDescent="0.25">
      <c r="B747">
        <f>DATA_ANALYSIS!D770</f>
        <v>0</v>
      </c>
      <c r="C747">
        <f>DATA_ANALYSIS!E770</f>
        <v>0</v>
      </c>
    </row>
    <row r="748" spans="2:3" x14ac:dyDescent="0.25">
      <c r="B748">
        <f>DATA_ANALYSIS!D771</f>
        <v>0</v>
      </c>
      <c r="C748">
        <f>DATA_ANALYSIS!E771</f>
        <v>0</v>
      </c>
    </row>
    <row r="749" spans="2:3" x14ac:dyDescent="0.25">
      <c r="B749">
        <f>DATA_ANALYSIS!D772</f>
        <v>0</v>
      </c>
      <c r="C749">
        <f>DATA_ANALYSIS!E772</f>
        <v>0</v>
      </c>
    </row>
    <row r="750" spans="2:3" x14ac:dyDescent="0.25">
      <c r="B750">
        <f>DATA_ANALYSIS!D773</f>
        <v>0</v>
      </c>
      <c r="C750">
        <f>DATA_ANALYSIS!E773</f>
        <v>0</v>
      </c>
    </row>
    <row r="751" spans="2:3" x14ac:dyDescent="0.25">
      <c r="B751">
        <f>DATA_ANALYSIS!D774</f>
        <v>0</v>
      </c>
      <c r="C751">
        <f>DATA_ANALYSIS!E774</f>
        <v>0</v>
      </c>
    </row>
    <row r="752" spans="2:3" x14ac:dyDescent="0.25">
      <c r="B752">
        <f>DATA_ANALYSIS!D775</f>
        <v>0</v>
      </c>
      <c r="C752">
        <f>DATA_ANALYSIS!E775</f>
        <v>0</v>
      </c>
    </row>
    <row r="753" spans="2:3" x14ac:dyDescent="0.25">
      <c r="B753">
        <f>DATA_ANALYSIS!D776</f>
        <v>0</v>
      </c>
      <c r="C753">
        <f>DATA_ANALYSIS!E776</f>
        <v>0</v>
      </c>
    </row>
    <row r="754" spans="2:3" x14ac:dyDescent="0.25">
      <c r="B754">
        <f>DATA_ANALYSIS!D777</f>
        <v>0</v>
      </c>
      <c r="C754">
        <f>DATA_ANALYSIS!E777</f>
        <v>0</v>
      </c>
    </row>
    <row r="755" spans="2:3" x14ac:dyDescent="0.25">
      <c r="B755">
        <f>DATA_ANALYSIS!D778</f>
        <v>0</v>
      </c>
      <c r="C755">
        <f>DATA_ANALYSIS!E778</f>
        <v>0</v>
      </c>
    </row>
    <row r="756" spans="2:3" x14ac:dyDescent="0.25">
      <c r="B756">
        <f>DATA_ANALYSIS!D779</f>
        <v>0</v>
      </c>
      <c r="C756">
        <f>DATA_ANALYSIS!E779</f>
        <v>0</v>
      </c>
    </row>
    <row r="757" spans="2:3" x14ac:dyDescent="0.25">
      <c r="B757">
        <f>DATA_ANALYSIS!D780</f>
        <v>0</v>
      </c>
      <c r="C757">
        <f>DATA_ANALYSIS!E780</f>
        <v>0</v>
      </c>
    </row>
    <row r="758" spans="2:3" x14ac:dyDescent="0.25">
      <c r="B758">
        <f>DATA_ANALYSIS!D781</f>
        <v>0</v>
      </c>
      <c r="C758">
        <f>DATA_ANALYSIS!E781</f>
        <v>0</v>
      </c>
    </row>
    <row r="759" spans="2:3" x14ac:dyDescent="0.25">
      <c r="B759">
        <f>DATA_ANALYSIS!D782</f>
        <v>0</v>
      </c>
      <c r="C759">
        <f>DATA_ANALYSIS!E782</f>
        <v>0</v>
      </c>
    </row>
    <row r="760" spans="2:3" x14ac:dyDescent="0.25">
      <c r="B760">
        <f>DATA_ANALYSIS!D783</f>
        <v>0</v>
      </c>
      <c r="C760">
        <f>DATA_ANALYSIS!E783</f>
        <v>0</v>
      </c>
    </row>
    <row r="761" spans="2:3" x14ac:dyDescent="0.25">
      <c r="B761">
        <f>DATA_ANALYSIS!D784</f>
        <v>0</v>
      </c>
      <c r="C761">
        <f>DATA_ANALYSIS!E784</f>
        <v>0</v>
      </c>
    </row>
    <row r="762" spans="2:3" x14ac:dyDescent="0.25">
      <c r="B762">
        <f>DATA_ANALYSIS!D785</f>
        <v>0</v>
      </c>
      <c r="C762">
        <f>DATA_ANALYSIS!E785</f>
        <v>0</v>
      </c>
    </row>
    <row r="763" spans="2:3" x14ac:dyDescent="0.25">
      <c r="B763">
        <f>DATA_ANALYSIS!D786</f>
        <v>0</v>
      </c>
      <c r="C763">
        <f>DATA_ANALYSIS!E786</f>
        <v>0</v>
      </c>
    </row>
    <row r="764" spans="2:3" x14ac:dyDescent="0.25">
      <c r="B764">
        <f>DATA_ANALYSIS!D787</f>
        <v>0</v>
      </c>
      <c r="C764">
        <f>DATA_ANALYSIS!E787</f>
        <v>0</v>
      </c>
    </row>
    <row r="765" spans="2:3" x14ac:dyDescent="0.25">
      <c r="B765">
        <f>DATA_ANALYSIS!D788</f>
        <v>0</v>
      </c>
      <c r="C765">
        <f>DATA_ANALYSIS!E788</f>
        <v>0</v>
      </c>
    </row>
    <row r="766" spans="2:3" x14ac:dyDescent="0.25">
      <c r="B766">
        <f>DATA_ANALYSIS!D789</f>
        <v>0</v>
      </c>
      <c r="C766">
        <f>DATA_ANALYSIS!E789</f>
        <v>0</v>
      </c>
    </row>
    <row r="767" spans="2:3" x14ac:dyDescent="0.25">
      <c r="B767">
        <f>DATA_ANALYSIS!D790</f>
        <v>0</v>
      </c>
      <c r="C767">
        <f>DATA_ANALYSIS!E790</f>
        <v>0</v>
      </c>
    </row>
    <row r="768" spans="2:3" x14ac:dyDescent="0.25">
      <c r="B768">
        <f>DATA_ANALYSIS!D791</f>
        <v>0</v>
      </c>
      <c r="C768">
        <f>DATA_ANALYSIS!E791</f>
        <v>0</v>
      </c>
    </row>
    <row r="769" spans="2:3" x14ac:dyDescent="0.25">
      <c r="B769">
        <f>DATA_ANALYSIS!D792</f>
        <v>0</v>
      </c>
      <c r="C769">
        <f>DATA_ANALYSIS!E792</f>
        <v>0</v>
      </c>
    </row>
    <row r="770" spans="2:3" x14ac:dyDescent="0.25">
      <c r="B770">
        <f>DATA_ANALYSIS!D793</f>
        <v>0</v>
      </c>
      <c r="C770">
        <f>DATA_ANALYSIS!E793</f>
        <v>0</v>
      </c>
    </row>
    <row r="771" spans="2:3" x14ac:dyDescent="0.25">
      <c r="B771">
        <f>DATA_ANALYSIS!D794</f>
        <v>0</v>
      </c>
      <c r="C771">
        <f>DATA_ANALYSIS!E794</f>
        <v>0</v>
      </c>
    </row>
    <row r="772" spans="2:3" x14ac:dyDescent="0.25">
      <c r="B772">
        <f>DATA_ANALYSIS!D795</f>
        <v>0</v>
      </c>
      <c r="C772">
        <f>DATA_ANALYSIS!E795</f>
        <v>0</v>
      </c>
    </row>
    <row r="773" spans="2:3" x14ac:dyDescent="0.25">
      <c r="B773">
        <f>DATA_ANALYSIS!D796</f>
        <v>0</v>
      </c>
      <c r="C773">
        <f>DATA_ANALYSIS!E796</f>
        <v>0</v>
      </c>
    </row>
    <row r="774" spans="2:3" x14ac:dyDescent="0.25">
      <c r="B774">
        <f>DATA_ANALYSIS!D797</f>
        <v>0</v>
      </c>
      <c r="C774">
        <f>DATA_ANALYSIS!E797</f>
        <v>0</v>
      </c>
    </row>
    <row r="775" spans="2:3" x14ac:dyDescent="0.25">
      <c r="B775">
        <f>DATA_ANALYSIS!D798</f>
        <v>0</v>
      </c>
      <c r="C775">
        <f>DATA_ANALYSIS!E798</f>
        <v>0</v>
      </c>
    </row>
    <row r="776" spans="2:3" x14ac:dyDescent="0.25">
      <c r="B776">
        <f>DATA_ANALYSIS!D799</f>
        <v>0</v>
      </c>
      <c r="C776">
        <f>DATA_ANALYSIS!E799</f>
        <v>0</v>
      </c>
    </row>
    <row r="777" spans="2:3" x14ac:dyDescent="0.25">
      <c r="B777">
        <f>DATA_ANALYSIS!D800</f>
        <v>0</v>
      </c>
      <c r="C777">
        <f>DATA_ANALYSIS!E800</f>
        <v>0</v>
      </c>
    </row>
    <row r="778" spans="2:3" x14ac:dyDescent="0.25">
      <c r="B778">
        <f>DATA_ANALYSIS!D801</f>
        <v>0</v>
      </c>
      <c r="C778">
        <f>DATA_ANALYSIS!E801</f>
        <v>0</v>
      </c>
    </row>
    <row r="779" spans="2:3" x14ac:dyDescent="0.25">
      <c r="B779">
        <f>DATA_ANALYSIS!D802</f>
        <v>0</v>
      </c>
      <c r="C779">
        <f>DATA_ANALYSIS!E802</f>
        <v>0</v>
      </c>
    </row>
    <row r="780" spans="2:3" x14ac:dyDescent="0.25">
      <c r="B780">
        <f>DATA_ANALYSIS!D803</f>
        <v>0</v>
      </c>
      <c r="C780">
        <f>DATA_ANALYSIS!E803</f>
        <v>0</v>
      </c>
    </row>
    <row r="781" spans="2:3" x14ac:dyDescent="0.25">
      <c r="B781">
        <f>DATA_ANALYSIS!D804</f>
        <v>0</v>
      </c>
      <c r="C781">
        <f>DATA_ANALYSIS!E804</f>
        <v>0</v>
      </c>
    </row>
    <row r="782" spans="2:3" x14ac:dyDescent="0.25">
      <c r="B782">
        <f>DATA_ANALYSIS!D805</f>
        <v>0</v>
      </c>
      <c r="C782">
        <f>DATA_ANALYSIS!E805</f>
        <v>0</v>
      </c>
    </row>
    <row r="783" spans="2:3" x14ac:dyDescent="0.25">
      <c r="B783">
        <f>DATA_ANALYSIS!D806</f>
        <v>0</v>
      </c>
      <c r="C783">
        <f>DATA_ANALYSIS!E806</f>
        <v>0</v>
      </c>
    </row>
    <row r="784" spans="2:3" x14ac:dyDescent="0.25">
      <c r="B784">
        <f>DATA_ANALYSIS!D807</f>
        <v>0</v>
      </c>
      <c r="C784">
        <f>DATA_ANALYSIS!E807</f>
        <v>0</v>
      </c>
    </row>
    <row r="785" spans="2:3" x14ac:dyDescent="0.25">
      <c r="B785">
        <f>DATA_ANALYSIS!D808</f>
        <v>0</v>
      </c>
      <c r="C785">
        <f>DATA_ANALYSIS!E808</f>
        <v>0</v>
      </c>
    </row>
    <row r="786" spans="2:3" x14ac:dyDescent="0.25">
      <c r="B786">
        <f>DATA_ANALYSIS!D809</f>
        <v>0</v>
      </c>
      <c r="C786">
        <f>DATA_ANALYSIS!E809</f>
        <v>0</v>
      </c>
    </row>
    <row r="787" spans="2:3" x14ac:dyDescent="0.25">
      <c r="B787">
        <f>DATA_ANALYSIS!D810</f>
        <v>0</v>
      </c>
      <c r="C787">
        <f>DATA_ANALYSIS!E810</f>
        <v>0</v>
      </c>
    </row>
    <row r="788" spans="2:3" x14ac:dyDescent="0.25">
      <c r="B788">
        <f>DATA_ANALYSIS!D811</f>
        <v>0</v>
      </c>
      <c r="C788">
        <f>DATA_ANALYSIS!E811</f>
        <v>0</v>
      </c>
    </row>
    <row r="789" spans="2:3" x14ac:dyDescent="0.25">
      <c r="B789">
        <f>DATA_ANALYSIS!D812</f>
        <v>0</v>
      </c>
      <c r="C789">
        <f>DATA_ANALYSIS!E812</f>
        <v>0</v>
      </c>
    </row>
    <row r="790" spans="2:3" x14ac:dyDescent="0.25">
      <c r="B790">
        <f>DATA_ANALYSIS!D813</f>
        <v>0</v>
      </c>
      <c r="C790">
        <f>DATA_ANALYSIS!E813</f>
        <v>0</v>
      </c>
    </row>
    <row r="791" spans="2:3" x14ac:dyDescent="0.25">
      <c r="B791">
        <f>DATA_ANALYSIS!D814</f>
        <v>0</v>
      </c>
      <c r="C791">
        <f>DATA_ANALYSIS!E814</f>
        <v>0</v>
      </c>
    </row>
    <row r="792" spans="2:3" x14ac:dyDescent="0.25">
      <c r="B792">
        <f>DATA_ANALYSIS!D815</f>
        <v>0</v>
      </c>
      <c r="C792">
        <f>DATA_ANALYSIS!E815</f>
        <v>0</v>
      </c>
    </row>
    <row r="793" spans="2:3" x14ac:dyDescent="0.25">
      <c r="B793">
        <f>DATA_ANALYSIS!D816</f>
        <v>0</v>
      </c>
      <c r="C793">
        <f>DATA_ANALYSIS!E816</f>
        <v>0</v>
      </c>
    </row>
    <row r="794" spans="2:3" x14ac:dyDescent="0.25">
      <c r="B794">
        <f>DATA_ANALYSIS!D817</f>
        <v>0</v>
      </c>
      <c r="C794">
        <f>DATA_ANALYSIS!E817</f>
        <v>0</v>
      </c>
    </row>
    <row r="795" spans="2:3" x14ac:dyDescent="0.25">
      <c r="B795">
        <f>DATA_ANALYSIS!D818</f>
        <v>0</v>
      </c>
      <c r="C795">
        <f>DATA_ANALYSIS!E818</f>
        <v>0</v>
      </c>
    </row>
    <row r="796" spans="2:3" x14ac:dyDescent="0.25">
      <c r="B796">
        <f>DATA_ANALYSIS!D819</f>
        <v>0</v>
      </c>
      <c r="C796">
        <f>DATA_ANALYSIS!E819</f>
        <v>0</v>
      </c>
    </row>
    <row r="797" spans="2:3" x14ac:dyDescent="0.25">
      <c r="B797">
        <f>DATA_ANALYSIS!D820</f>
        <v>0</v>
      </c>
      <c r="C797">
        <f>DATA_ANALYSIS!E820</f>
        <v>0</v>
      </c>
    </row>
    <row r="798" spans="2:3" x14ac:dyDescent="0.25">
      <c r="B798">
        <f>DATA_ANALYSIS!D821</f>
        <v>0</v>
      </c>
      <c r="C798">
        <f>DATA_ANALYSIS!E821</f>
        <v>0</v>
      </c>
    </row>
    <row r="799" spans="2:3" x14ac:dyDescent="0.25">
      <c r="B799">
        <f>DATA_ANALYSIS!D822</f>
        <v>0</v>
      </c>
      <c r="C799">
        <f>DATA_ANALYSIS!E822</f>
        <v>0</v>
      </c>
    </row>
    <row r="800" spans="2:3" x14ac:dyDescent="0.25">
      <c r="B800">
        <f>DATA_ANALYSIS!D823</f>
        <v>0</v>
      </c>
      <c r="C800">
        <f>DATA_ANALYSIS!E823</f>
        <v>0</v>
      </c>
    </row>
    <row r="801" spans="2:3" x14ac:dyDescent="0.25">
      <c r="B801">
        <f>DATA_ANALYSIS!D824</f>
        <v>0</v>
      </c>
      <c r="C801">
        <f>DATA_ANALYSIS!E824</f>
        <v>0</v>
      </c>
    </row>
    <row r="802" spans="2:3" x14ac:dyDescent="0.25">
      <c r="B802">
        <f>DATA_ANALYSIS!D825</f>
        <v>0</v>
      </c>
      <c r="C802">
        <f>DATA_ANALYSIS!E825</f>
        <v>0</v>
      </c>
    </row>
    <row r="803" spans="2:3" x14ac:dyDescent="0.25">
      <c r="B803">
        <f>DATA_ANALYSIS!D826</f>
        <v>0</v>
      </c>
      <c r="C803">
        <f>DATA_ANALYSIS!E826</f>
        <v>0</v>
      </c>
    </row>
    <row r="804" spans="2:3" x14ac:dyDescent="0.25">
      <c r="B804">
        <f>DATA_ANALYSIS!D827</f>
        <v>0</v>
      </c>
      <c r="C804">
        <f>DATA_ANALYSIS!E827</f>
        <v>0</v>
      </c>
    </row>
    <row r="805" spans="2:3" x14ac:dyDescent="0.25">
      <c r="B805">
        <f>DATA_ANALYSIS!D828</f>
        <v>0</v>
      </c>
      <c r="C805">
        <f>DATA_ANALYSIS!E828</f>
        <v>0</v>
      </c>
    </row>
    <row r="806" spans="2:3" x14ac:dyDescent="0.25">
      <c r="B806">
        <f>DATA_ANALYSIS!D829</f>
        <v>0</v>
      </c>
      <c r="C806">
        <f>DATA_ANALYSIS!E829</f>
        <v>0</v>
      </c>
    </row>
    <row r="807" spans="2:3" x14ac:dyDescent="0.25">
      <c r="B807">
        <f>DATA_ANALYSIS!D830</f>
        <v>0</v>
      </c>
      <c r="C807">
        <f>DATA_ANALYSIS!E830</f>
        <v>0</v>
      </c>
    </row>
    <row r="808" spans="2:3" x14ac:dyDescent="0.25">
      <c r="B808">
        <f>DATA_ANALYSIS!D831</f>
        <v>0</v>
      </c>
      <c r="C808">
        <f>DATA_ANALYSIS!E831</f>
        <v>0</v>
      </c>
    </row>
    <row r="809" spans="2:3" x14ac:dyDescent="0.25">
      <c r="B809">
        <f>DATA_ANALYSIS!D832</f>
        <v>0</v>
      </c>
      <c r="C809">
        <f>DATA_ANALYSIS!E832</f>
        <v>0</v>
      </c>
    </row>
    <row r="810" spans="2:3" x14ac:dyDescent="0.25">
      <c r="B810">
        <f>DATA_ANALYSIS!D833</f>
        <v>0</v>
      </c>
      <c r="C810">
        <f>DATA_ANALYSIS!E833</f>
        <v>0</v>
      </c>
    </row>
    <row r="811" spans="2:3" x14ac:dyDescent="0.25">
      <c r="B811">
        <f>DATA_ANALYSIS!D834</f>
        <v>0</v>
      </c>
      <c r="C811">
        <f>DATA_ANALYSIS!E834</f>
        <v>0</v>
      </c>
    </row>
    <row r="812" spans="2:3" x14ac:dyDescent="0.25">
      <c r="B812">
        <f>DATA_ANALYSIS!D835</f>
        <v>0</v>
      </c>
      <c r="C812">
        <f>DATA_ANALYSIS!E835</f>
        <v>0</v>
      </c>
    </row>
    <row r="813" spans="2:3" x14ac:dyDescent="0.25">
      <c r="B813">
        <f>DATA_ANALYSIS!D836</f>
        <v>0</v>
      </c>
      <c r="C813">
        <f>DATA_ANALYSIS!E836</f>
        <v>0</v>
      </c>
    </row>
    <row r="814" spans="2:3" x14ac:dyDescent="0.25">
      <c r="B814">
        <f>DATA_ANALYSIS!D837</f>
        <v>0</v>
      </c>
      <c r="C814">
        <f>DATA_ANALYSIS!E837</f>
        <v>0</v>
      </c>
    </row>
    <row r="815" spans="2:3" x14ac:dyDescent="0.25">
      <c r="B815">
        <f>DATA_ANALYSIS!D838</f>
        <v>0</v>
      </c>
      <c r="C815">
        <f>DATA_ANALYSIS!E838</f>
        <v>0</v>
      </c>
    </row>
    <row r="816" spans="2:3" x14ac:dyDescent="0.25">
      <c r="B816">
        <f>DATA_ANALYSIS!D839</f>
        <v>0</v>
      </c>
      <c r="C816">
        <f>DATA_ANALYSIS!E839</f>
        <v>0</v>
      </c>
    </row>
    <row r="817" spans="2:3" x14ac:dyDescent="0.25">
      <c r="B817">
        <f>DATA_ANALYSIS!D840</f>
        <v>0</v>
      </c>
      <c r="C817">
        <f>DATA_ANALYSIS!E840</f>
        <v>0</v>
      </c>
    </row>
    <row r="818" spans="2:3" x14ac:dyDescent="0.25">
      <c r="B818">
        <f>DATA_ANALYSIS!D841</f>
        <v>0</v>
      </c>
      <c r="C818">
        <f>DATA_ANALYSIS!E841</f>
        <v>0</v>
      </c>
    </row>
    <row r="819" spans="2:3" x14ac:dyDescent="0.25">
      <c r="B819">
        <f>DATA_ANALYSIS!D842</f>
        <v>0</v>
      </c>
      <c r="C819">
        <f>DATA_ANALYSIS!E842</f>
        <v>0</v>
      </c>
    </row>
    <row r="820" spans="2:3" x14ac:dyDescent="0.25">
      <c r="B820">
        <f>DATA_ANALYSIS!D843</f>
        <v>0</v>
      </c>
      <c r="C820">
        <f>DATA_ANALYSIS!E843</f>
        <v>0</v>
      </c>
    </row>
    <row r="821" spans="2:3" x14ac:dyDescent="0.25">
      <c r="B821">
        <f>DATA_ANALYSIS!D844</f>
        <v>0</v>
      </c>
      <c r="C821">
        <f>DATA_ANALYSIS!E844</f>
        <v>0</v>
      </c>
    </row>
    <row r="822" spans="2:3" x14ac:dyDescent="0.25">
      <c r="B822">
        <f>DATA_ANALYSIS!D845</f>
        <v>0</v>
      </c>
      <c r="C822">
        <f>DATA_ANALYSIS!E845</f>
        <v>0</v>
      </c>
    </row>
    <row r="823" spans="2:3" x14ac:dyDescent="0.25">
      <c r="B823">
        <f>DATA_ANALYSIS!D846</f>
        <v>0</v>
      </c>
      <c r="C823">
        <f>DATA_ANALYSIS!E846</f>
        <v>0</v>
      </c>
    </row>
    <row r="824" spans="2:3" x14ac:dyDescent="0.25">
      <c r="B824">
        <f>DATA_ANALYSIS!D847</f>
        <v>0</v>
      </c>
      <c r="C824">
        <f>DATA_ANALYSIS!E847</f>
        <v>0</v>
      </c>
    </row>
    <row r="825" spans="2:3" x14ac:dyDescent="0.25">
      <c r="B825">
        <f>DATA_ANALYSIS!D848</f>
        <v>0</v>
      </c>
      <c r="C825">
        <f>DATA_ANALYSIS!E848</f>
        <v>0</v>
      </c>
    </row>
    <row r="826" spans="2:3" x14ac:dyDescent="0.25">
      <c r="B826">
        <f>DATA_ANALYSIS!D849</f>
        <v>0</v>
      </c>
      <c r="C826">
        <f>DATA_ANALYSIS!E849</f>
        <v>0</v>
      </c>
    </row>
    <row r="827" spans="2:3" x14ac:dyDescent="0.25">
      <c r="B827">
        <f>DATA_ANALYSIS!D850</f>
        <v>0</v>
      </c>
      <c r="C827">
        <f>DATA_ANALYSIS!E850</f>
        <v>0</v>
      </c>
    </row>
    <row r="828" spans="2:3" x14ac:dyDescent="0.25">
      <c r="B828">
        <f>DATA_ANALYSIS!D851</f>
        <v>0</v>
      </c>
      <c r="C828">
        <f>DATA_ANALYSIS!E851</f>
        <v>0</v>
      </c>
    </row>
    <row r="829" spans="2:3" x14ac:dyDescent="0.25">
      <c r="B829">
        <f>DATA_ANALYSIS!D852</f>
        <v>0</v>
      </c>
      <c r="C829">
        <f>DATA_ANALYSIS!E852</f>
        <v>0</v>
      </c>
    </row>
    <row r="830" spans="2:3" x14ac:dyDescent="0.25">
      <c r="B830">
        <f>DATA_ANALYSIS!D853</f>
        <v>0</v>
      </c>
      <c r="C830">
        <f>DATA_ANALYSIS!E853</f>
        <v>0</v>
      </c>
    </row>
    <row r="831" spans="2:3" x14ac:dyDescent="0.25">
      <c r="B831">
        <f>DATA_ANALYSIS!D854</f>
        <v>0</v>
      </c>
      <c r="C831">
        <f>DATA_ANALYSIS!E854</f>
        <v>0</v>
      </c>
    </row>
    <row r="832" spans="2:3" x14ac:dyDescent="0.25">
      <c r="B832">
        <f>DATA_ANALYSIS!D855</f>
        <v>0</v>
      </c>
      <c r="C832">
        <f>DATA_ANALYSIS!E855</f>
        <v>0</v>
      </c>
    </row>
    <row r="833" spans="2:3" x14ac:dyDescent="0.25">
      <c r="B833">
        <f>DATA_ANALYSIS!D856</f>
        <v>0</v>
      </c>
      <c r="C833">
        <f>DATA_ANALYSIS!E856</f>
        <v>0</v>
      </c>
    </row>
    <row r="834" spans="2:3" x14ac:dyDescent="0.25">
      <c r="B834">
        <f>DATA_ANALYSIS!D857</f>
        <v>0</v>
      </c>
      <c r="C834">
        <f>DATA_ANALYSIS!E857</f>
        <v>0</v>
      </c>
    </row>
    <row r="835" spans="2:3" x14ac:dyDescent="0.25">
      <c r="B835">
        <f>DATA_ANALYSIS!D858</f>
        <v>0</v>
      </c>
      <c r="C835">
        <f>DATA_ANALYSIS!E858</f>
        <v>0</v>
      </c>
    </row>
    <row r="836" spans="2:3" x14ac:dyDescent="0.25">
      <c r="B836">
        <f>DATA_ANALYSIS!D859</f>
        <v>0</v>
      </c>
      <c r="C836">
        <f>DATA_ANALYSIS!E859</f>
        <v>0</v>
      </c>
    </row>
    <row r="837" spans="2:3" x14ac:dyDescent="0.25">
      <c r="B837">
        <f>DATA_ANALYSIS!D860</f>
        <v>0</v>
      </c>
      <c r="C837">
        <f>DATA_ANALYSIS!E860</f>
        <v>0</v>
      </c>
    </row>
    <row r="838" spans="2:3" x14ac:dyDescent="0.25">
      <c r="B838">
        <f>DATA_ANALYSIS!D861</f>
        <v>0</v>
      </c>
      <c r="C838">
        <f>DATA_ANALYSIS!E861</f>
        <v>0</v>
      </c>
    </row>
    <row r="839" spans="2:3" x14ac:dyDescent="0.25">
      <c r="B839">
        <f>DATA_ANALYSIS!D862</f>
        <v>0</v>
      </c>
      <c r="C839">
        <f>DATA_ANALYSIS!E862</f>
        <v>0</v>
      </c>
    </row>
    <row r="840" spans="2:3" x14ac:dyDescent="0.25">
      <c r="B840">
        <f>DATA_ANALYSIS!D863</f>
        <v>0</v>
      </c>
      <c r="C840">
        <f>DATA_ANALYSIS!E863</f>
        <v>0</v>
      </c>
    </row>
    <row r="841" spans="2:3" x14ac:dyDescent="0.25">
      <c r="B841">
        <f>DATA_ANALYSIS!D864</f>
        <v>0</v>
      </c>
      <c r="C841">
        <f>DATA_ANALYSIS!E864</f>
        <v>0</v>
      </c>
    </row>
    <row r="842" spans="2:3" x14ac:dyDescent="0.25">
      <c r="B842">
        <f>DATA_ANALYSIS!D865</f>
        <v>0</v>
      </c>
      <c r="C842">
        <f>DATA_ANALYSIS!E865</f>
        <v>0</v>
      </c>
    </row>
    <row r="843" spans="2:3" x14ac:dyDescent="0.25">
      <c r="B843">
        <f>DATA_ANALYSIS!D866</f>
        <v>0</v>
      </c>
      <c r="C843">
        <f>DATA_ANALYSIS!E866</f>
        <v>0</v>
      </c>
    </row>
    <row r="844" spans="2:3" x14ac:dyDescent="0.25">
      <c r="B844">
        <f>DATA_ANALYSIS!D867</f>
        <v>0</v>
      </c>
      <c r="C844">
        <f>DATA_ANALYSIS!E867</f>
        <v>0</v>
      </c>
    </row>
    <row r="845" spans="2:3" x14ac:dyDescent="0.25">
      <c r="B845">
        <f>DATA_ANALYSIS!D868</f>
        <v>0</v>
      </c>
      <c r="C845">
        <f>DATA_ANALYSIS!E868</f>
        <v>0</v>
      </c>
    </row>
    <row r="846" spans="2:3" x14ac:dyDescent="0.25">
      <c r="B846">
        <f>DATA_ANALYSIS!D869</f>
        <v>0</v>
      </c>
      <c r="C846">
        <f>DATA_ANALYSIS!E869</f>
        <v>0</v>
      </c>
    </row>
    <row r="847" spans="2:3" x14ac:dyDescent="0.25">
      <c r="B847">
        <f>DATA_ANALYSIS!D870</f>
        <v>0</v>
      </c>
      <c r="C847">
        <f>DATA_ANALYSIS!E870</f>
        <v>0</v>
      </c>
    </row>
    <row r="848" spans="2:3" x14ac:dyDescent="0.25">
      <c r="B848">
        <f>DATA_ANALYSIS!D871</f>
        <v>0</v>
      </c>
      <c r="C848">
        <f>DATA_ANALYSIS!E871</f>
        <v>0</v>
      </c>
    </row>
    <row r="849" spans="2:3" x14ac:dyDescent="0.25">
      <c r="B849">
        <f>DATA_ANALYSIS!D872</f>
        <v>0</v>
      </c>
      <c r="C849">
        <f>DATA_ANALYSIS!E872</f>
        <v>0</v>
      </c>
    </row>
    <row r="850" spans="2:3" x14ac:dyDescent="0.25">
      <c r="B850">
        <f>DATA_ANALYSIS!D873</f>
        <v>0</v>
      </c>
      <c r="C850">
        <f>DATA_ANALYSIS!E873</f>
        <v>0</v>
      </c>
    </row>
    <row r="851" spans="2:3" x14ac:dyDescent="0.25">
      <c r="B851">
        <f>DATA_ANALYSIS!D874</f>
        <v>0</v>
      </c>
      <c r="C851">
        <f>DATA_ANALYSIS!E874</f>
        <v>0</v>
      </c>
    </row>
    <row r="852" spans="2:3" x14ac:dyDescent="0.25">
      <c r="B852">
        <f>DATA_ANALYSIS!D875</f>
        <v>0</v>
      </c>
      <c r="C852">
        <f>DATA_ANALYSIS!E875</f>
        <v>0</v>
      </c>
    </row>
    <row r="853" spans="2:3" x14ac:dyDescent="0.25">
      <c r="B853">
        <f>DATA_ANALYSIS!D876</f>
        <v>0</v>
      </c>
      <c r="C853">
        <f>DATA_ANALYSIS!E876</f>
        <v>0</v>
      </c>
    </row>
    <row r="854" spans="2:3" x14ac:dyDescent="0.25">
      <c r="B854">
        <f>DATA_ANALYSIS!D877</f>
        <v>0</v>
      </c>
      <c r="C854">
        <f>DATA_ANALYSIS!E877</f>
        <v>0</v>
      </c>
    </row>
    <row r="855" spans="2:3" x14ac:dyDescent="0.25">
      <c r="B855">
        <f>DATA_ANALYSIS!D878</f>
        <v>0</v>
      </c>
      <c r="C855">
        <f>DATA_ANALYSIS!E878</f>
        <v>0</v>
      </c>
    </row>
    <row r="856" spans="2:3" x14ac:dyDescent="0.25">
      <c r="B856">
        <f>DATA_ANALYSIS!D879</f>
        <v>0</v>
      </c>
      <c r="C856">
        <f>DATA_ANALYSIS!E879</f>
        <v>0</v>
      </c>
    </row>
    <row r="857" spans="2:3" x14ac:dyDescent="0.25">
      <c r="B857">
        <f>DATA_ANALYSIS!D880</f>
        <v>0</v>
      </c>
      <c r="C857">
        <f>DATA_ANALYSIS!E880</f>
        <v>0</v>
      </c>
    </row>
    <row r="858" spans="2:3" x14ac:dyDescent="0.25">
      <c r="B858">
        <f>DATA_ANALYSIS!D881</f>
        <v>0</v>
      </c>
      <c r="C858">
        <f>DATA_ANALYSIS!E881</f>
        <v>0</v>
      </c>
    </row>
    <row r="859" spans="2:3" x14ac:dyDescent="0.25">
      <c r="B859">
        <f>DATA_ANALYSIS!D882</f>
        <v>0</v>
      </c>
      <c r="C859">
        <f>DATA_ANALYSIS!E882</f>
        <v>0</v>
      </c>
    </row>
    <row r="860" spans="2:3" x14ac:dyDescent="0.25">
      <c r="B860">
        <f>DATA_ANALYSIS!D883</f>
        <v>0</v>
      </c>
      <c r="C860">
        <f>DATA_ANALYSIS!E883</f>
        <v>0</v>
      </c>
    </row>
    <row r="861" spans="2:3" x14ac:dyDescent="0.25">
      <c r="B861">
        <f>DATA_ANALYSIS!D884</f>
        <v>0</v>
      </c>
      <c r="C861">
        <f>DATA_ANALYSIS!E884</f>
        <v>0</v>
      </c>
    </row>
    <row r="862" spans="2:3" x14ac:dyDescent="0.25">
      <c r="B862">
        <f>DATA_ANALYSIS!D885</f>
        <v>0</v>
      </c>
      <c r="C862">
        <f>DATA_ANALYSIS!E885</f>
        <v>0</v>
      </c>
    </row>
    <row r="863" spans="2:3" x14ac:dyDescent="0.25">
      <c r="B863">
        <f>DATA_ANALYSIS!D886</f>
        <v>0</v>
      </c>
      <c r="C863">
        <f>DATA_ANALYSIS!E886</f>
        <v>0</v>
      </c>
    </row>
    <row r="864" spans="2:3" x14ac:dyDescent="0.25">
      <c r="B864">
        <f>DATA_ANALYSIS!D887</f>
        <v>0</v>
      </c>
      <c r="C864">
        <f>DATA_ANALYSIS!E887</f>
        <v>0</v>
      </c>
    </row>
    <row r="865" spans="2:3" x14ac:dyDescent="0.25">
      <c r="B865">
        <f>DATA_ANALYSIS!D888</f>
        <v>0</v>
      </c>
      <c r="C865">
        <f>DATA_ANALYSIS!E888</f>
        <v>0</v>
      </c>
    </row>
    <row r="866" spans="2:3" x14ac:dyDescent="0.25">
      <c r="B866">
        <f>DATA_ANALYSIS!D889</f>
        <v>0</v>
      </c>
      <c r="C866">
        <f>DATA_ANALYSIS!E889</f>
        <v>0</v>
      </c>
    </row>
    <row r="867" spans="2:3" x14ac:dyDescent="0.25">
      <c r="B867">
        <f>DATA_ANALYSIS!D890</f>
        <v>0</v>
      </c>
      <c r="C867">
        <f>DATA_ANALYSIS!E890</f>
        <v>0</v>
      </c>
    </row>
    <row r="868" spans="2:3" x14ac:dyDescent="0.25">
      <c r="B868">
        <f>DATA_ANALYSIS!D891</f>
        <v>0</v>
      </c>
      <c r="C868">
        <f>DATA_ANALYSIS!E891</f>
        <v>0</v>
      </c>
    </row>
    <row r="869" spans="2:3" x14ac:dyDescent="0.25">
      <c r="B869">
        <f>DATA_ANALYSIS!D892</f>
        <v>0</v>
      </c>
      <c r="C869">
        <f>DATA_ANALYSIS!E892</f>
        <v>0</v>
      </c>
    </row>
    <row r="870" spans="2:3" x14ac:dyDescent="0.25">
      <c r="B870">
        <f>DATA_ANALYSIS!D893</f>
        <v>0</v>
      </c>
      <c r="C870">
        <f>DATA_ANALYSIS!E893</f>
        <v>0</v>
      </c>
    </row>
    <row r="871" spans="2:3" x14ac:dyDescent="0.25">
      <c r="B871">
        <f>DATA_ANALYSIS!D894</f>
        <v>0</v>
      </c>
      <c r="C871">
        <f>DATA_ANALYSIS!E894</f>
        <v>0</v>
      </c>
    </row>
    <row r="872" spans="2:3" x14ac:dyDescent="0.25">
      <c r="B872">
        <f>DATA_ANALYSIS!D895</f>
        <v>0</v>
      </c>
      <c r="C872">
        <f>DATA_ANALYSIS!E895</f>
        <v>0</v>
      </c>
    </row>
    <row r="873" spans="2:3" x14ac:dyDescent="0.25">
      <c r="B873">
        <f>DATA_ANALYSIS!D896</f>
        <v>0</v>
      </c>
      <c r="C873">
        <f>DATA_ANALYSIS!E896</f>
        <v>0</v>
      </c>
    </row>
    <row r="874" spans="2:3" x14ac:dyDescent="0.25">
      <c r="B874">
        <f>DATA_ANALYSIS!D897</f>
        <v>0</v>
      </c>
      <c r="C874">
        <f>DATA_ANALYSIS!E897</f>
        <v>0</v>
      </c>
    </row>
    <row r="875" spans="2:3" x14ac:dyDescent="0.25">
      <c r="B875">
        <f>DATA_ANALYSIS!D898</f>
        <v>0</v>
      </c>
      <c r="C875">
        <f>DATA_ANALYSIS!E898</f>
        <v>0</v>
      </c>
    </row>
    <row r="876" spans="2:3" x14ac:dyDescent="0.25">
      <c r="B876">
        <f>DATA_ANALYSIS!D899</f>
        <v>0</v>
      </c>
      <c r="C876">
        <f>DATA_ANALYSIS!E899</f>
        <v>0</v>
      </c>
    </row>
    <row r="877" spans="2:3" x14ac:dyDescent="0.25">
      <c r="B877">
        <f>DATA_ANALYSIS!D900</f>
        <v>0</v>
      </c>
      <c r="C877">
        <f>DATA_ANALYSIS!E900</f>
        <v>0</v>
      </c>
    </row>
    <row r="878" spans="2:3" x14ac:dyDescent="0.25">
      <c r="B878">
        <f>DATA_ANALYSIS!D901</f>
        <v>0</v>
      </c>
      <c r="C878">
        <f>DATA_ANALYSIS!E901</f>
        <v>0</v>
      </c>
    </row>
    <row r="879" spans="2:3" x14ac:dyDescent="0.25">
      <c r="B879">
        <f>DATA_ANALYSIS!D902</f>
        <v>0</v>
      </c>
      <c r="C879">
        <f>DATA_ANALYSIS!E902</f>
        <v>0</v>
      </c>
    </row>
    <row r="880" spans="2:3" x14ac:dyDescent="0.25">
      <c r="B880">
        <f>DATA_ANALYSIS!D903</f>
        <v>0</v>
      </c>
      <c r="C880">
        <f>DATA_ANALYSIS!E903</f>
        <v>0</v>
      </c>
    </row>
    <row r="881" spans="2:3" x14ac:dyDescent="0.25">
      <c r="B881">
        <f>DATA_ANALYSIS!D904</f>
        <v>0</v>
      </c>
      <c r="C881">
        <f>DATA_ANALYSIS!E904</f>
        <v>0</v>
      </c>
    </row>
    <row r="882" spans="2:3" x14ac:dyDescent="0.25">
      <c r="B882">
        <f>DATA_ANALYSIS!D905</f>
        <v>0</v>
      </c>
      <c r="C882">
        <f>DATA_ANALYSIS!E905</f>
        <v>0</v>
      </c>
    </row>
    <row r="883" spans="2:3" x14ac:dyDescent="0.25">
      <c r="B883">
        <f>DATA_ANALYSIS!D906</f>
        <v>0</v>
      </c>
      <c r="C883">
        <f>DATA_ANALYSIS!E906</f>
        <v>0</v>
      </c>
    </row>
    <row r="884" spans="2:3" x14ac:dyDescent="0.25">
      <c r="B884">
        <f>DATA_ANALYSIS!D907</f>
        <v>0</v>
      </c>
      <c r="C884">
        <f>DATA_ANALYSIS!E907</f>
        <v>0</v>
      </c>
    </row>
    <row r="885" spans="2:3" x14ac:dyDescent="0.25">
      <c r="B885">
        <f>DATA_ANALYSIS!D908</f>
        <v>0</v>
      </c>
      <c r="C885">
        <f>DATA_ANALYSIS!E908</f>
        <v>0</v>
      </c>
    </row>
    <row r="886" spans="2:3" x14ac:dyDescent="0.25">
      <c r="B886">
        <f>DATA_ANALYSIS!D909</f>
        <v>0</v>
      </c>
      <c r="C886">
        <f>DATA_ANALYSIS!E909</f>
        <v>0</v>
      </c>
    </row>
    <row r="887" spans="2:3" x14ac:dyDescent="0.25">
      <c r="B887">
        <f>DATA_ANALYSIS!D910</f>
        <v>0</v>
      </c>
      <c r="C887">
        <f>DATA_ANALYSIS!E910</f>
        <v>0</v>
      </c>
    </row>
    <row r="888" spans="2:3" x14ac:dyDescent="0.25">
      <c r="B888">
        <f>DATA_ANALYSIS!D911</f>
        <v>0</v>
      </c>
      <c r="C888">
        <f>DATA_ANALYSIS!E911</f>
        <v>0</v>
      </c>
    </row>
    <row r="889" spans="2:3" x14ac:dyDescent="0.25">
      <c r="B889">
        <f>DATA_ANALYSIS!D912</f>
        <v>0</v>
      </c>
      <c r="C889">
        <f>DATA_ANALYSIS!E912</f>
        <v>0</v>
      </c>
    </row>
    <row r="890" spans="2:3" x14ac:dyDescent="0.25">
      <c r="B890">
        <f>DATA_ANALYSIS!D913</f>
        <v>0</v>
      </c>
      <c r="C890">
        <f>DATA_ANALYSIS!E913</f>
        <v>0</v>
      </c>
    </row>
    <row r="891" spans="2:3" x14ac:dyDescent="0.25">
      <c r="B891">
        <f>DATA_ANALYSIS!D914</f>
        <v>0</v>
      </c>
      <c r="C891">
        <f>DATA_ANALYSIS!E914</f>
        <v>0</v>
      </c>
    </row>
    <row r="892" spans="2:3" x14ac:dyDescent="0.25">
      <c r="B892">
        <f>DATA_ANALYSIS!D915</f>
        <v>0</v>
      </c>
      <c r="C892">
        <f>DATA_ANALYSIS!E915</f>
        <v>0</v>
      </c>
    </row>
    <row r="893" spans="2:3" x14ac:dyDescent="0.25">
      <c r="B893">
        <f>DATA_ANALYSIS!D916</f>
        <v>0</v>
      </c>
      <c r="C893">
        <f>DATA_ANALYSIS!E916</f>
        <v>0</v>
      </c>
    </row>
    <row r="894" spans="2:3" x14ac:dyDescent="0.25">
      <c r="B894">
        <f>DATA_ANALYSIS!D917</f>
        <v>0</v>
      </c>
      <c r="C894">
        <f>DATA_ANALYSIS!E917</f>
        <v>0</v>
      </c>
    </row>
    <row r="895" spans="2:3" x14ac:dyDescent="0.25">
      <c r="B895">
        <f>DATA_ANALYSIS!D918</f>
        <v>0</v>
      </c>
      <c r="C895">
        <f>DATA_ANALYSIS!E918</f>
        <v>0</v>
      </c>
    </row>
    <row r="896" spans="2:3" x14ac:dyDescent="0.25">
      <c r="B896">
        <f>DATA_ANALYSIS!D919</f>
        <v>0</v>
      </c>
      <c r="C896">
        <f>DATA_ANALYSIS!E919</f>
        <v>0</v>
      </c>
    </row>
    <row r="897" spans="2:3" x14ac:dyDescent="0.25">
      <c r="B897">
        <f>DATA_ANALYSIS!D920</f>
        <v>0</v>
      </c>
      <c r="C897">
        <f>DATA_ANALYSIS!E920</f>
        <v>0</v>
      </c>
    </row>
    <row r="898" spans="2:3" x14ac:dyDescent="0.25">
      <c r="B898">
        <f>DATA_ANALYSIS!D921</f>
        <v>0</v>
      </c>
      <c r="C898">
        <f>DATA_ANALYSIS!E921</f>
        <v>0</v>
      </c>
    </row>
    <row r="899" spans="2:3" x14ac:dyDescent="0.25">
      <c r="B899">
        <f>DATA_ANALYSIS!D922</f>
        <v>0</v>
      </c>
      <c r="C899">
        <f>DATA_ANALYSIS!E922</f>
        <v>0</v>
      </c>
    </row>
    <row r="900" spans="2:3" x14ac:dyDescent="0.25">
      <c r="B900">
        <f>DATA_ANALYSIS!D923</f>
        <v>0</v>
      </c>
      <c r="C900">
        <f>DATA_ANALYSIS!E923</f>
        <v>0</v>
      </c>
    </row>
    <row r="901" spans="2:3" x14ac:dyDescent="0.25">
      <c r="B901">
        <f>DATA_ANALYSIS!D924</f>
        <v>0</v>
      </c>
      <c r="C901">
        <f>DATA_ANALYSIS!E924</f>
        <v>0</v>
      </c>
    </row>
    <row r="902" spans="2:3" x14ac:dyDescent="0.25">
      <c r="B902">
        <f>DATA_ANALYSIS!D925</f>
        <v>0</v>
      </c>
      <c r="C902">
        <f>DATA_ANALYSIS!E925</f>
        <v>0</v>
      </c>
    </row>
    <row r="903" spans="2:3" x14ac:dyDescent="0.25">
      <c r="B903">
        <f>DATA_ANALYSIS!D926</f>
        <v>0</v>
      </c>
      <c r="C903">
        <f>DATA_ANALYSIS!E926</f>
        <v>0</v>
      </c>
    </row>
    <row r="904" spans="2:3" x14ac:dyDescent="0.25">
      <c r="B904">
        <f>DATA_ANALYSIS!D927</f>
        <v>0</v>
      </c>
      <c r="C904">
        <f>DATA_ANALYSIS!E927</f>
        <v>0</v>
      </c>
    </row>
    <row r="905" spans="2:3" x14ac:dyDescent="0.25">
      <c r="B905">
        <f>DATA_ANALYSIS!D928</f>
        <v>0</v>
      </c>
      <c r="C905">
        <f>DATA_ANALYSIS!E928</f>
        <v>0</v>
      </c>
    </row>
    <row r="906" spans="2:3" x14ac:dyDescent="0.25">
      <c r="B906">
        <f>DATA_ANALYSIS!D929</f>
        <v>0</v>
      </c>
      <c r="C906">
        <f>DATA_ANALYSIS!E929</f>
        <v>0</v>
      </c>
    </row>
    <row r="907" spans="2:3" x14ac:dyDescent="0.25">
      <c r="B907">
        <f>DATA_ANALYSIS!D930</f>
        <v>0</v>
      </c>
      <c r="C907">
        <f>DATA_ANALYSIS!E930</f>
        <v>0</v>
      </c>
    </row>
    <row r="908" spans="2:3" x14ac:dyDescent="0.25">
      <c r="B908">
        <f>DATA_ANALYSIS!D931</f>
        <v>0</v>
      </c>
      <c r="C908">
        <f>DATA_ANALYSIS!E931</f>
        <v>0</v>
      </c>
    </row>
    <row r="909" spans="2:3" x14ac:dyDescent="0.25">
      <c r="B909">
        <f>DATA_ANALYSIS!D932</f>
        <v>0</v>
      </c>
      <c r="C909">
        <f>DATA_ANALYSIS!E932</f>
        <v>0</v>
      </c>
    </row>
    <row r="910" spans="2:3" x14ac:dyDescent="0.25">
      <c r="B910">
        <f>DATA_ANALYSIS!D933</f>
        <v>0</v>
      </c>
      <c r="C910">
        <f>DATA_ANALYSIS!E933</f>
        <v>0</v>
      </c>
    </row>
    <row r="911" spans="2:3" x14ac:dyDescent="0.25">
      <c r="B911">
        <f>DATA_ANALYSIS!D934</f>
        <v>0</v>
      </c>
      <c r="C911">
        <f>DATA_ANALYSIS!E934</f>
        <v>0</v>
      </c>
    </row>
    <row r="912" spans="2:3" x14ac:dyDescent="0.25">
      <c r="B912">
        <f>DATA_ANALYSIS!D935</f>
        <v>0</v>
      </c>
      <c r="C912">
        <f>DATA_ANALYSIS!E935</f>
        <v>0</v>
      </c>
    </row>
    <row r="913" spans="2:3" x14ac:dyDescent="0.25">
      <c r="B913">
        <f>DATA_ANALYSIS!D936</f>
        <v>0</v>
      </c>
      <c r="C913">
        <f>DATA_ANALYSIS!E936</f>
        <v>0</v>
      </c>
    </row>
    <row r="914" spans="2:3" x14ac:dyDescent="0.25">
      <c r="B914">
        <f>DATA_ANALYSIS!D937</f>
        <v>0</v>
      </c>
      <c r="C914">
        <f>DATA_ANALYSIS!E937</f>
        <v>0</v>
      </c>
    </row>
    <row r="915" spans="2:3" x14ac:dyDescent="0.25">
      <c r="B915">
        <f>DATA_ANALYSIS!D938</f>
        <v>0</v>
      </c>
      <c r="C915">
        <f>DATA_ANALYSIS!E938</f>
        <v>0</v>
      </c>
    </row>
    <row r="916" spans="2:3" x14ac:dyDescent="0.25">
      <c r="B916">
        <f>DATA_ANALYSIS!D939</f>
        <v>0</v>
      </c>
      <c r="C916">
        <f>DATA_ANALYSIS!E939</f>
        <v>0</v>
      </c>
    </row>
    <row r="917" spans="2:3" x14ac:dyDescent="0.25">
      <c r="B917">
        <f>DATA_ANALYSIS!D940</f>
        <v>0</v>
      </c>
      <c r="C917">
        <f>DATA_ANALYSIS!E940</f>
        <v>0</v>
      </c>
    </row>
    <row r="918" spans="2:3" x14ac:dyDescent="0.25">
      <c r="B918">
        <f>DATA_ANALYSIS!D941</f>
        <v>0</v>
      </c>
      <c r="C918">
        <f>DATA_ANALYSIS!E941</f>
        <v>0</v>
      </c>
    </row>
    <row r="919" spans="2:3" x14ac:dyDescent="0.25">
      <c r="B919">
        <f>DATA_ANALYSIS!D942</f>
        <v>0</v>
      </c>
      <c r="C919">
        <f>DATA_ANALYSIS!E942</f>
        <v>0</v>
      </c>
    </row>
    <row r="920" spans="2:3" x14ac:dyDescent="0.25">
      <c r="B920">
        <f>DATA_ANALYSIS!D943</f>
        <v>0</v>
      </c>
      <c r="C920">
        <f>DATA_ANALYSIS!E943</f>
        <v>0</v>
      </c>
    </row>
    <row r="921" spans="2:3" x14ac:dyDescent="0.25">
      <c r="B921">
        <f>DATA_ANALYSIS!D944</f>
        <v>0</v>
      </c>
      <c r="C921">
        <f>DATA_ANALYSIS!E944</f>
        <v>0</v>
      </c>
    </row>
    <row r="922" spans="2:3" x14ac:dyDescent="0.25">
      <c r="B922">
        <f>DATA_ANALYSIS!D945</f>
        <v>0</v>
      </c>
      <c r="C922">
        <f>DATA_ANALYSIS!E945</f>
        <v>0</v>
      </c>
    </row>
    <row r="923" spans="2:3" x14ac:dyDescent="0.25">
      <c r="B923">
        <f>DATA_ANALYSIS!D946</f>
        <v>0</v>
      </c>
      <c r="C923">
        <f>DATA_ANALYSIS!E946</f>
        <v>0</v>
      </c>
    </row>
    <row r="924" spans="2:3" x14ac:dyDescent="0.25">
      <c r="B924">
        <f>DATA_ANALYSIS!D947</f>
        <v>0</v>
      </c>
      <c r="C924">
        <f>DATA_ANALYSIS!E947</f>
        <v>0</v>
      </c>
    </row>
    <row r="925" spans="2:3" x14ac:dyDescent="0.25">
      <c r="B925">
        <f>DATA_ANALYSIS!D948</f>
        <v>0</v>
      </c>
      <c r="C925">
        <f>DATA_ANALYSIS!E948</f>
        <v>0</v>
      </c>
    </row>
    <row r="926" spans="2:3" x14ac:dyDescent="0.25">
      <c r="B926">
        <f>DATA_ANALYSIS!D949</f>
        <v>0</v>
      </c>
      <c r="C926">
        <f>DATA_ANALYSIS!E949</f>
        <v>0</v>
      </c>
    </row>
    <row r="927" spans="2:3" x14ac:dyDescent="0.25">
      <c r="B927">
        <f>DATA_ANALYSIS!D950</f>
        <v>0</v>
      </c>
      <c r="C927">
        <f>DATA_ANALYSIS!E950</f>
        <v>0</v>
      </c>
    </row>
    <row r="928" spans="2:3" x14ac:dyDescent="0.25">
      <c r="B928">
        <f>DATA_ANALYSIS!D951</f>
        <v>0</v>
      </c>
      <c r="C928">
        <f>DATA_ANALYSIS!E951</f>
        <v>0</v>
      </c>
    </row>
    <row r="929" spans="2:3" x14ac:dyDescent="0.25">
      <c r="B929">
        <f>DATA_ANALYSIS!D952</f>
        <v>0</v>
      </c>
      <c r="C929">
        <f>DATA_ANALYSIS!E952</f>
        <v>0</v>
      </c>
    </row>
    <row r="930" spans="2:3" x14ac:dyDescent="0.25">
      <c r="B930">
        <f>DATA_ANALYSIS!D953</f>
        <v>0</v>
      </c>
      <c r="C930">
        <f>DATA_ANALYSIS!E953</f>
        <v>0</v>
      </c>
    </row>
    <row r="931" spans="2:3" x14ac:dyDescent="0.25">
      <c r="B931">
        <f>DATA_ANALYSIS!D954</f>
        <v>0</v>
      </c>
      <c r="C931">
        <f>DATA_ANALYSIS!E954</f>
        <v>0</v>
      </c>
    </row>
    <row r="932" spans="2:3" x14ac:dyDescent="0.25">
      <c r="B932">
        <f>DATA_ANALYSIS!D955</f>
        <v>0</v>
      </c>
      <c r="C932">
        <f>DATA_ANALYSIS!E955</f>
        <v>0</v>
      </c>
    </row>
    <row r="933" spans="2:3" x14ac:dyDescent="0.25">
      <c r="B933">
        <f>DATA_ANALYSIS!D956</f>
        <v>0</v>
      </c>
      <c r="C933">
        <f>DATA_ANALYSIS!E956</f>
        <v>0</v>
      </c>
    </row>
    <row r="934" spans="2:3" x14ac:dyDescent="0.25">
      <c r="B934">
        <f>DATA_ANALYSIS!D957</f>
        <v>0</v>
      </c>
      <c r="C934">
        <f>DATA_ANALYSIS!E957</f>
        <v>0</v>
      </c>
    </row>
    <row r="935" spans="2:3" x14ac:dyDescent="0.25">
      <c r="B935">
        <f>DATA_ANALYSIS!D958</f>
        <v>0</v>
      </c>
      <c r="C935">
        <f>DATA_ANALYSIS!E958</f>
        <v>0</v>
      </c>
    </row>
    <row r="936" spans="2:3" x14ac:dyDescent="0.25">
      <c r="B936">
        <f>DATA_ANALYSIS!D959</f>
        <v>0</v>
      </c>
      <c r="C936">
        <f>DATA_ANALYSIS!E959</f>
        <v>0</v>
      </c>
    </row>
    <row r="937" spans="2:3" x14ac:dyDescent="0.25">
      <c r="B937">
        <f>DATA_ANALYSIS!D960</f>
        <v>0</v>
      </c>
      <c r="C937">
        <f>DATA_ANALYSIS!E960</f>
        <v>0</v>
      </c>
    </row>
    <row r="938" spans="2:3" x14ac:dyDescent="0.25">
      <c r="B938">
        <f>DATA_ANALYSIS!D961</f>
        <v>0</v>
      </c>
      <c r="C938">
        <f>DATA_ANALYSIS!E961</f>
        <v>0</v>
      </c>
    </row>
    <row r="939" spans="2:3" x14ac:dyDescent="0.25">
      <c r="B939">
        <f>DATA_ANALYSIS!D962</f>
        <v>0</v>
      </c>
      <c r="C939">
        <f>DATA_ANALYSIS!E962</f>
        <v>0</v>
      </c>
    </row>
    <row r="940" spans="2:3" x14ac:dyDescent="0.25">
      <c r="B940">
        <f>DATA_ANALYSIS!D963</f>
        <v>0</v>
      </c>
      <c r="C940">
        <f>DATA_ANALYSIS!E963</f>
        <v>0</v>
      </c>
    </row>
    <row r="941" spans="2:3" x14ac:dyDescent="0.25">
      <c r="B941">
        <f>DATA_ANALYSIS!D964</f>
        <v>0</v>
      </c>
      <c r="C941">
        <f>DATA_ANALYSIS!E964</f>
        <v>0</v>
      </c>
    </row>
    <row r="942" spans="2:3" x14ac:dyDescent="0.25">
      <c r="B942">
        <f>DATA_ANALYSIS!D965</f>
        <v>0</v>
      </c>
      <c r="C942">
        <f>DATA_ANALYSIS!E965</f>
        <v>0</v>
      </c>
    </row>
    <row r="943" spans="2:3" x14ac:dyDescent="0.25">
      <c r="B943">
        <f>DATA_ANALYSIS!D966</f>
        <v>0</v>
      </c>
      <c r="C943">
        <f>DATA_ANALYSIS!E966</f>
        <v>0</v>
      </c>
    </row>
    <row r="944" spans="2:3" x14ac:dyDescent="0.25">
      <c r="B944">
        <f>DATA_ANALYSIS!D967</f>
        <v>0</v>
      </c>
      <c r="C944">
        <f>DATA_ANALYSIS!E967</f>
        <v>0</v>
      </c>
    </row>
    <row r="945" spans="2:3" x14ac:dyDescent="0.25">
      <c r="B945">
        <f>DATA_ANALYSIS!D968</f>
        <v>0</v>
      </c>
      <c r="C945">
        <f>DATA_ANALYSIS!E968</f>
        <v>0</v>
      </c>
    </row>
    <row r="946" spans="2:3" x14ac:dyDescent="0.25">
      <c r="B946">
        <f>DATA_ANALYSIS!D969</f>
        <v>0</v>
      </c>
      <c r="C946">
        <f>DATA_ANALYSIS!E969</f>
        <v>0</v>
      </c>
    </row>
    <row r="947" spans="2:3" x14ac:dyDescent="0.25">
      <c r="B947">
        <f>DATA_ANALYSIS!D970</f>
        <v>0</v>
      </c>
      <c r="C947">
        <f>DATA_ANALYSIS!E970</f>
        <v>0</v>
      </c>
    </row>
    <row r="948" spans="2:3" x14ac:dyDescent="0.25">
      <c r="B948">
        <f>DATA_ANALYSIS!D971</f>
        <v>0</v>
      </c>
      <c r="C948">
        <f>DATA_ANALYSIS!E971</f>
        <v>0</v>
      </c>
    </row>
    <row r="949" spans="2:3" x14ac:dyDescent="0.25">
      <c r="B949">
        <f>DATA_ANALYSIS!D972</f>
        <v>0</v>
      </c>
      <c r="C949">
        <f>DATA_ANALYSIS!E972</f>
        <v>0</v>
      </c>
    </row>
    <row r="950" spans="2:3" x14ac:dyDescent="0.25">
      <c r="B950">
        <f>DATA_ANALYSIS!D973</f>
        <v>0</v>
      </c>
      <c r="C950">
        <f>DATA_ANALYSIS!E973</f>
        <v>0</v>
      </c>
    </row>
    <row r="951" spans="2:3" x14ac:dyDescent="0.25">
      <c r="B951">
        <f>DATA_ANALYSIS!D974</f>
        <v>0</v>
      </c>
      <c r="C951">
        <f>DATA_ANALYSIS!E974</f>
        <v>0</v>
      </c>
    </row>
    <row r="952" spans="2:3" x14ac:dyDescent="0.25">
      <c r="B952">
        <f>DATA_ANALYSIS!D975</f>
        <v>0</v>
      </c>
      <c r="C952">
        <f>DATA_ANALYSIS!E975</f>
        <v>0</v>
      </c>
    </row>
    <row r="953" spans="2:3" x14ac:dyDescent="0.25">
      <c r="B953">
        <f>DATA_ANALYSIS!D976</f>
        <v>0</v>
      </c>
      <c r="C953">
        <f>DATA_ANALYSIS!E976</f>
        <v>0</v>
      </c>
    </row>
    <row r="954" spans="2:3" x14ac:dyDescent="0.25">
      <c r="B954">
        <f>DATA_ANALYSIS!D977</f>
        <v>0</v>
      </c>
      <c r="C954">
        <f>DATA_ANALYSIS!E977</f>
        <v>0</v>
      </c>
    </row>
    <row r="955" spans="2:3" x14ac:dyDescent="0.25">
      <c r="B955">
        <f>DATA_ANALYSIS!D978</f>
        <v>0</v>
      </c>
      <c r="C955">
        <f>DATA_ANALYSIS!E978</f>
        <v>0</v>
      </c>
    </row>
    <row r="956" spans="2:3" x14ac:dyDescent="0.25">
      <c r="B956">
        <f>DATA_ANALYSIS!D979</f>
        <v>0</v>
      </c>
      <c r="C956">
        <f>DATA_ANALYSIS!E979</f>
        <v>0</v>
      </c>
    </row>
    <row r="957" spans="2:3" x14ac:dyDescent="0.25">
      <c r="B957">
        <f>DATA_ANALYSIS!D980</f>
        <v>0</v>
      </c>
      <c r="C957">
        <f>DATA_ANALYSIS!E980</f>
        <v>0</v>
      </c>
    </row>
    <row r="958" spans="2:3" x14ac:dyDescent="0.25">
      <c r="B958">
        <f>DATA_ANALYSIS!D981</f>
        <v>0</v>
      </c>
      <c r="C958">
        <f>DATA_ANALYSIS!E981</f>
        <v>0</v>
      </c>
    </row>
    <row r="959" spans="2:3" x14ac:dyDescent="0.25">
      <c r="B959">
        <f>DATA_ANALYSIS!D982</f>
        <v>0</v>
      </c>
      <c r="C959">
        <f>DATA_ANALYSIS!E982</f>
        <v>0</v>
      </c>
    </row>
    <row r="960" spans="2:3" x14ac:dyDescent="0.25">
      <c r="B960">
        <f>DATA_ANALYSIS!D983</f>
        <v>0</v>
      </c>
      <c r="C960">
        <f>DATA_ANALYSIS!E983</f>
        <v>0</v>
      </c>
    </row>
    <row r="961" spans="2:3" x14ac:dyDescent="0.25">
      <c r="B961">
        <f>DATA_ANALYSIS!D984</f>
        <v>0</v>
      </c>
      <c r="C961">
        <f>DATA_ANALYSIS!E984</f>
        <v>0</v>
      </c>
    </row>
    <row r="962" spans="2:3" x14ac:dyDescent="0.25">
      <c r="B962">
        <f>DATA_ANALYSIS!D985</f>
        <v>0</v>
      </c>
      <c r="C962">
        <f>DATA_ANALYSIS!E985</f>
        <v>0</v>
      </c>
    </row>
    <row r="963" spans="2:3" x14ac:dyDescent="0.25">
      <c r="B963">
        <f>DATA_ANALYSIS!D986</f>
        <v>0</v>
      </c>
      <c r="C963">
        <f>DATA_ANALYSIS!E986</f>
        <v>0</v>
      </c>
    </row>
    <row r="964" spans="2:3" x14ac:dyDescent="0.25">
      <c r="B964">
        <f>DATA_ANALYSIS!D987</f>
        <v>0</v>
      </c>
      <c r="C964">
        <f>DATA_ANALYSIS!E987</f>
        <v>0</v>
      </c>
    </row>
    <row r="965" spans="2:3" x14ac:dyDescent="0.25">
      <c r="B965">
        <f>DATA_ANALYSIS!D988</f>
        <v>0</v>
      </c>
      <c r="C965">
        <f>DATA_ANALYSIS!E988</f>
        <v>0</v>
      </c>
    </row>
    <row r="966" spans="2:3" x14ac:dyDescent="0.25">
      <c r="B966">
        <f>DATA_ANALYSIS!D989</f>
        <v>0</v>
      </c>
      <c r="C966">
        <f>DATA_ANALYSIS!E989</f>
        <v>0</v>
      </c>
    </row>
    <row r="967" spans="2:3" x14ac:dyDescent="0.25">
      <c r="B967">
        <f>DATA_ANALYSIS!D990</f>
        <v>0</v>
      </c>
      <c r="C967">
        <f>DATA_ANALYSIS!E990</f>
        <v>0</v>
      </c>
    </row>
    <row r="968" spans="2:3" x14ac:dyDescent="0.25">
      <c r="B968">
        <f>DATA_ANALYSIS!D991</f>
        <v>0</v>
      </c>
      <c r="C968">
        <f>DATA_ANALYSIS!E991</f>
        <v>0</v>
      </c>
    </row>
    <row r="969" spans="2:3" x14ac:dyDescent="0.25">
      <c r="B969">
        <f>DATA_ANALYSIS!D992</f>
        <v>0</v>
      </c>
      <c r="C969">
        <f>DATA_ANALYSIS!E992</f>
        <v>0</v>
      </c>
    </row>
    <row r="970" spans="2:3" x14ac:dyDescent="0.25">
      <c r="B970">
        <f>DATA_ANALYSIS!D993</f>
        <v>0</v>
      </c>
      <c r="C970">
        <f>DATA_ANALYSIS!E993</f>
        <v>0</v>
      </c>
    </row>
    <row r="971" spans="2:3" x14ac:dyDescent="0.25">
      <c r="B971">
        <f>DATA_ANALYSIS!D994</f>
        <v>0</v>
      </c>
      <c r="C971">
        <f>DATA_ANALYSIS!E994</f>
        <v>0</v>
      </c>
    </row>
    <row r="972" spans="2:3" x14ac:dyDescent="0.25">
      <c r="B972">
        <f>DATA_ANALYSIS!D995</f>
        <v>0</v>
      </c>
      <c r="C972">
        <f>DATA_ANALYSIS!E995</f>
        <v>0</v>
      </c>
    </row>
    <row r="973" spans="2:3" x14ac:dyDescent="0.25">
      <c r="B973">
        <f>DATA_ANALYSIS!D996</f>
        <v>0</v>
      </c>
      <c r="C973">
        <f>DATA_ANALYSIS!E996</f>
        <v>0</v>
      </c>
    </row>
    <row r="974" spans="2:3" x14ac:dyDescent="0.25">
      <c r="B974">
        <f>DATA_ANALYSIS!D997</f>
        <v>0</v>
      </c>
      <c r="C974">
        <f>DATA_ANALYSIS!E997</f>
        <v>0</v>
      </c>
    </row>
    <row r="975" spans="2:3" x14ac:dyDescent="0.25">
      <c r="B975">
        <f>DATA_ANALYSIS!D998</f>
        <v>0</v>
      </c>
      <c r="C975">
        <f>DATA_ANALYSIS!E998</f>
        <v>0</v>
      </c>
    </row>
    <row r="976" spans="2:3" x14ac:dyDescent="0.25">
      <c r="B976">
        <f>DATA_ANALYSIS!D999</f>
        <v>0</v>
      </c>
      <c r="C976">
        <f>DATA_ANALYSIS!E999</f>
        <v>0</v>
      </c>
    </row>
    <row r="977" spans="2:3" x14ac:dyDescent="0.25">
      <c r="B977">
        <f>DATA_ANALYSIS!D1000</f>
        <v>0</v>
      </c>
      <c r="C977">
        <f>DATA_ANALYSIS!E1000</f>
        <v>0</v>
      </c>
    </row>
    <row r="978" spans="2:3" x14ac:dyDescent="0.25">
      <c r="B978">
        <f>DATA_ANALYSIS!D1001</f>
        <v>0</v>
      </c>
      <c r="C978">
        <f>DATA_ANALYSIS!E1001</f>
        <v>0</v>
      </c>
    </row>
    <row r="979" spans="2:3" x14ac:dyDescent="0.25">
      <c r="B979">
        <f>DATA_ANALYSIS!D1002</f>
        <v>0</v>
      </c>
      <c r="C979">
        <f>DATA_ANALYSIS!E1002</f>
        <v>0</v>
      </c>
    </row>
    <row r="980" spans="2:3" x14ac:dyDescent="0.25">
      <c r="B980">
        <f>DATA_ANALYSIS!D1003</f>
        <v>0</v>
      </c>
      <c r="C980">
        <f>DATA_ANALYSIS!E1003</f>
        <v>0</v>
      </c>
    </row>
    <row r="981" spans="2:3" x14ac:dyDescent="0.25">
      <c r="B981">
        <f>DATA_ANALYSIS!D1004</f>
        <v>0</v>
      </c>
      <c r="C981">
        <f>DATA_ANALYSIS!E1004</f>
        <v>0</v>
      </c>
    </row>
    <row r="982" spans="2:3" x14ac:dyDescent="0.25">
      <c r="B982">
        <f>DATA_ANALYSIS!D1005</f>
        <v>0</v>
      </c>
      <c r="C982">
        <f>DATA_ANALYSIS!E1005</f>
        <v>0</v>
      </c>
    </row>
    <row r="983" spans="2:3" x14ac:dyDescent="0.25">
      <c r="B983">
        <f>DATA_ANALYSIS!D1006</f>
        <v>0</v>
      </c>
      <c r="C983">
        <f>DATA_ANALYSIS!E1006</f>
        <v>0</v>
      </c>
    </row>
    <row r="984" spans="2:3" x14ac:dyDescent="0.25">
      <c r="B984">
        <f>DATA_ANALYSIS!D1007</f>
        <v>0</v>
      </c>
      <c r="C984">
        <f>DATA_ANALYSIS!E1007</f>
        <v>0</v>
      </c>
    </row>
    <row r="985" spans="2:3" x14ac:dyDescent="0.25">
      <c r="B985">
        <f>DATA_ANALYSIS!D1008</f>
        <v>0</v>
      </c>
      <c r="C985">
        <f>DATA_ANALYSIS!E1008</f>
        <v>0</v>
      </c>
    </row>
    <row r="986" spans="2:3" x14ac:dyDescent="0.25">
      <c r="B986">
        <f>DATA_ANALYSIS!D1009</f>
        <v>0</v>
      </c>
      <c r="C986">
        <f>DATA_ANALYSIS!E1009</f>
        <v>0</v>
      </c>
    </row>
    <row r="987" spans="2:3" x14ac:dyDescent="0.25">
      <c r="B987">
        <f>DATA_ANALYSIS!D1010</f>
        <v>0</v>
      </c>
      <c r="C987">
        <f>DATA_ANALYSIS!E1010</f>
        <v>0</v>
      </c>
    </row>
    <row r="988" spans="2:3" x14ac:dyDescent="0.25">
      <c r="B988">
        <f>DATA_ANALYSIS!D1011</f>
        <v>0</v>
      </c>
      <c r="C988">
        <f>DATA_ANALYSIS!E1011</f>
        <v>0</v>
      </c>
    </row>
    <row r="989" spans="2:3" x14ac:dyDescent="0.25">
      <c r="B989">
        <f>DATA_ANALYSIS!D1012</f>
        <v>0</v>
      </c>
      <c r="C989">
        <f>DATA_ANALYSIS!E1012</f>
        <v>0</v>
      </c>
    </row>
    <row r="990" spans="2:3" x14ac:dyDescent="0.25">
      <c r="B990">
        <f>DATA_ANALYSIS!D1013</f>
        <v>0</v>
      </c>
      <c r="C990">
        <f>DATA_ANALYSIS!E1013</f>
        <v>0</v>
      </c>
    </row>
    <row r="991" spans="2:3" x14ac:dyDescent="0.25">
      <c r="B991">
        <f>DATA_ANALYSIS!D1014</f>
        <v>0</v>
      </c>
      <c r="C991">
        <f>DATA_ANALYSIS!E1014</f>
        <v>0</v>
      </c>
    </row>
    <row r="992" spans="2:3" x14ac:dyDescent="0.25">
      <c r="B992">
        <f>DATA_ANALYSIS!D1015</f>
        <v>0</v>
      </c>
      <c r="C992">
        <f>DATA_ANALYSIS!E1015</f>
        <v>0</v>
      </c>
    </row>
    <row r="993" spans="2:3" x14ac:dyDescent="0.25">
      <c r="B993">
        <f>DATA_ANALYSIS!D1016</f>
        <v>0</v>
      </c>
      <c r="C993">
        <f>DATA_ANALYSIS!E1016</f>
        <v>0</v>
      </c>
    </row>
    <row r="994" spans="2:3" x14ac:dyDescent="0.25">
      <c r="B994">
        <f>DATA_ANALYSIS!D1017</f>
        <v>0</v>
      </c>
      <c r="C994">
        <f>DATA_ANALYSIS!E1017</f>
        <v>0</v>
      </c>
    </row>
    <row r="995" spans="2:3" x14ac:dyDescent="0.25">
      <c r="B995">
        <f>DATA_ANALYSIS!D1018</f>
        <v>0</v>
      </c>
      <c r="C995">
        <f>DATA_ANALYSIS!E1018</f>
        <v>0</v>
      </c>
    </row>
    <row r="996" spans="2:3" x14ac:dyDescent="0.25">
      <c r="B996">
        <f>DATA_ANALYSIS!D1019</f>
        <v>0</v>
      </c>
      <c r="C996">
        <f>DATA_ANALYSIS!E1019</f>
        <v>0</v>
      </c>
    </row>
    <row r="997" spans="2:3" x14ac:dyDescent="0.25">
      <c r="B997">
        <f>DATA_ANALYSIS!D1020</f>
        <v>0</v>
      </c>
      <c r="C997">
        <f>DATA_ANALYSIS!E1020</f>
        <v>0</v>
      </c>
    </row>
    <row r="998" spans="2:3" x14ac:dyDescent="0.25">
      <c r="B998">
        <f>DATA_ANALYSIS!D1021</f>
        <v>0</v>
      </c>
      <c r="C998">
        <f>DATA_ANALYSIS!E1021</f>
        <v>0</v>
      </c>
    </row>
    <row r="999" spans="2:3" x14ac:dyDescent="0.25">
      <c r="B999">
        <f>DATA_ANALYSIS!D1022</f>
        <v>0</v>
      </c>
      <c r="C999">
        <f>DATA_ANALYSIS!E1022</f>
        <v>0</v>
      </c>
    </row>
    <row r="1000" spans="2:3" x14ac:dyDescent="0.25">
      <c r="B1000">
        <f>DATA_ANALYSIS!D1023</f>
        <v>0</v>
      </c>
      <c r="C1000">
        <f>DATA_ANALYSIS!E1023</f>
        <v>0</v>
      </c>
    </row>
    <row r="1001" spans="2:3" x14ac:dyDescent="0.25">
      <c r="B1001">
        <f>DATA_ANALYSIS!D1024</f>
        <v>0</v>
      </c>
      <c r="C1001">
        <f>DATA_ANALYSIS!E1024</f>
        <v>0</v>
      </c>
    </row>
    <row r="1002" spans="2:3" x14ac:dyDescent="0.25">
      <c r="B1002">
        <f>DATA_ANALYSIS!D1025</f>
        <v>0</v>
      </c>
      <c r="C1002">
        <f>DATA_ANALYSIS!E1025</f>
        <v>0</v>
      </c>
    </row>
    <row r="1003" spans="2:3" x14ac:dyDescent="0.25">
      <c r="B1003">
        <f>DATA_ANALYSIS!D1026</f>
        <v>0</v>
      </c>
      <c r="C1003">
        <f>DATA_ANALYSIS!E1026</f>
        <v>0</v>
      </c>
    </row>
    <row r="1004" spans="2:3" x14ac:dyDescent="0.25">
      <c r="B1004">
        <f>DATA_ANALYSIS!D1027</f>
        <v>0</v>
      </c>
      <c r="C1004">
        <f>DATA_ANALYSIS!E1027</f>
        <v>0</v>
      </c>
    </row>
    <row r="1005" spans="2:3" x14ac:dyDescent="0.25">
      <c r="B1005">
        <f>DATA_ANALYSIS!D1028</f>
        <v>0</v>
      </c>
      <c r="C1005">
        <f>DATA_ANALYSIS!E1028</f>
        <v>0</v>
      </c>
    </row>
    <row r="1006" spans="2:3" x14ac:dyDescent="0.25">
      <c r="B1006">
        <f>DATA_ANALYSIS!D1029</f>
        <v>0</v>
      </c>
      <c r="C1006">
        <f>DATA_ANALYSIS!E1029</f>
        <v>0</v>
      </c>
    </row>
    <row r="1007" spans="2:3" x14ac:dyDescent="0.25">
      <c r="B1007">
        <f>DATA_ANALYSIS!D1030</f>
        <v>0</v>
      </c>
      <c r="C1007">
        <f>DATA_ANALYSIS!E1030</f>
        <v>0</v>
      </c>
    </row>
    <row r="1008" spans="2:3" x14ac:dyDescent="0.25">
      <c r="B1008">
        <f>DATA_ANALYSIS!D1031</f>
        <v>0</v>
      </c>
      <c r="C1008">
        <f>DATA_ANALYSIS!E1031</f>
        <v>0</v>
      </c>
    </row>
    <row r="1009" spans="2:3" x14ac:dyDescent="0.25">
      <c r="B1009">
        <f>DATA_ANALYSIS!D1032</f>
        <v>0</v>
      </c>
      <c r="C1009">
        <f>DATA_ANALYSIS!E1032</f>
        <v>0</v>
      </c>
    </row>
    <row r="1010" spans="2:3" x14ac:dyDescent="0.25">
      <c r="B1010">
        <f>DATA_ANALYSIS!D1033</f>
        <v>0</v>
      </c>
      <c r="C1010">
        <f>DATA_ANALYSIS!E1033</f>
        <v>0</v>
      </c>
    </row>
    <row r="1011" spans="2:3" x14ac:dyDescent="0.25">
      <c r="B1011">
        <f>DATA_ANALYSIS!D1034</f>
        <v>0</v>
      </c>
      <c r="C1011">
        <f>DATA_ANALYSIS!E1034</f>
        <v>0</v>
      </c>
    </row>
    <row r="1012" spans="2:3" x14ac:dyDescent="0.25">
      <c r="B1012">
        <f>DATA_ANALYSIS!D1035</f>
        <v>0</v>
      </c>
      <c r="C1012">
        <f>DATA_ANALYSIS!E1035</f>
        <v>0</v>
      </c>
    </row>
    <row r="1013" spans="2:3" x14ac:dyDescent="0.25">
      <c r="B1013">
        <f>DATA_ANALYSIS!D1036</f>
        <v>0</v>
      </c>
      <c r="C1013">
        <f>DATA_ANALYSIS!E1036</f>
        <v>0</v>
      </c>
    </row>
    <row r="1014" spans="2:3" x14ac:dyDescent="0.25">
      <c r="B1014">
        <f>DATA_ANALYSIS!D1037</f>
        <v>0</v>
      </c>
      <c r="C1014">
        <f>DATA_ANALYSIS!E1037</f>
        <v>0</v>
      </c>
    </row>
    <row r="1015" spans="2:3" x14ac:dyDescent="0.25">
      <c r="B1015">
        <f>DATA_ANALYSIS!D1038</f>
        <v>0</v>
      </c>
      <c r="C1015">
        <f>DATA_ANALYSIS!E1038</f>
        <v>0</v>
      </c>
    </row>
    <row r="1016" spans="2:3" x14ac:dyDescent="0.25">
      <c r="B1016">
        <f>DATA_ANALYSIS!D1039</f>
        <v>0</v>
      </c>
      <c r="C1016">
        <f>DATA_ANALYSIS!E1039</f>
        <v>0</v>
      </c>
    </row>
    <row r="1017" spans="2:3" x14ac:dyDescent="0.25">
      <c r="B1017">
        <f>DATA_ANALYSIS!D1040</f>
        <v>0</v>
      </c>
      <c r="C1017">
        <f>DATA_ANALYSIS!E1040</f>
        <v>0</v>
      </c>
    </row>
    <row r="1018" spans="2:3" x14ac:dyDescent="0.25">
      <c r="B1018">
        <f>DATA_ANALYSIS!D1041</f>
        <v>0</v>
      </c>
      <c r="C1018">
        <f>DATA_ANALYSIS!E1041</f>
        <v>0</v>
      </c>
    </row>
    <row r="1019" spans="2:3" x14ac:dyDescent="0.25">
      <c r="B1019">
        <f>DATA_ANALYSIS!D1042</f>
        <v>0</v>
      </c>
      <c r="C1019">
        <f>DATA_ANALYSIS!E1042</f>
        <v>0</v>
      </c>
    </row>
    <row r="1020" spans="2:3" x14ac:dyDescent="0.25">
      <c r="B1020">
        <f>DATA_ANALYSIS!D1043</f>
        <v>0</v>
      </c>
      <c r="C1020">
        <f>DATA_ANALYSIS!E1043</f>
        <v>0</v>
      </c>
    </row>
    <row r="1021" spans="2:3" x14ac:dyDescent="0.25">
      <c r="B1021">
        <f>DATA_ANALYSIS!D1044</f>
        <v>0</v>
      </c>
      <c r="C1021">
        <f>DATA_ANALYSIS!E1044</f>
        <v>0</v>
      </c>
    </row>
    <row r="1022" spans="2:3" x14ac:dyDescent="0.25">
      <c r="B1022">
        <f>DATA_ANALYSIS!D1045</f>
        <v>0</v>
      </c>
      <c r="C1022">
        <f>DATA_ANALYSIS!E1045</f>
        <v>0</v>
      </c>
    </row>
    <row r="1023" spans="2:3" x14ac:dyDescent="0.25">
      <c r="B1023">
        <f>DATA_ANALYSIS!D1046</f>
        <v>0</v>
      </c>
      <c r="C1023">
        <f>DATA_ANALYSIS!E1046</f>
        <v>0</v>
      </c>
    </row>
    <row r="1024" spans="2:3" x14ac:dyDescent="0.25">
      <c r="B1024">
        <f>DATA_ANALYSIS!D1047</f>
        <v>0</v>
      </c>
      <c r="C1024">
        <f>DATA_ANALYSIS!E1047</f>
        <v>0</v>
      </c>
    </row>
    <row r="1025" spans="2:3" x14ac:dyDescent="0.25">
      <c r="B1025">
        <f>DATA_ANALYSIS!D1048</f>
        <v>0</v>
      </c>
      <c r="C1025">
        <f>DATA_ANALYSIS!E1048</f>
        <v>0</v>
      </c>
    </row>
    <row r="1026" spans="2:3" x14ac:dyDescent="0.25">
      <c r="B1026">
        <f>DATA_ANALYSIS!D1049</f>
        <v>0</v>
      </c>
      <c r="C1026">
        <f>DATA_ANALYSIS!E1049</f>
        <v>0</v>
      </c>
    </row>
    <row r="1027" spans="2:3" x14ac:dyDescent="0.25">
      <c r="B1027">
        <f>DATA_ANALYSIS!D1050</f>
        <v>0</v>
      </c>
      <c r="C1027">
        <f>DATA_ANALYSIS!E1050</f>
        <v>0</v>
      </c>
    </row>
    <row r="1028" spans="2:3" x14ac:dyDescent="0.25">
      <c r="B1028">
        <f>DATA_ANALYSIS!D1051</f>
        <v>0</v>
      </c>
      <c r="C1028">
        <f>DATA_ANALYSIS!E1051</f>
        <v>0</v>
      </c>
    </row>
    <row r="1029" spans="2:3" x14ac:dyDescent="0.25">
      <c r="B1029">
        <f>DATA_ANALYSIS!D1052</f>
        <v>0</v>
      </c>
      <c r="C1029">
        <f>DATA_ANALYSIS!E1052</f>
        <v>0</v>
      </c>
    </row>
    <row r="1030" spans="2:3" x14ac:dyDescent="0.25">
      <c r="B1030">
        <f>DATA_ANALYSIS!D1053</f>
        <v>0</v>
      </c>
      <c r="C1030">
        <f>DATA_ANALYSIS!E1053</f>
        <v>0</v>
      </c>
    </row>
  </sheetData>
  <dataValidations count="1">
    <dataValidation allowBlank="1" showInputMessage="1" showErrorMessage="1" promptTitle="MONTE CARLO ANALYSIS" prompt="This page runs captures the input data and applies an offset function for the display chart." sqref="B1"/>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007"/>
  <sheetViews>
    <sheetView zoomScaleNormal="100" workbookViewId="0">
      <selection activeCell="H22" sqref="H22"/>
    </sheetView>
  </sheetViews>
  <sheetFormatPr defaultRowHeight="12" x14ac:dyDescent="0.25"/>
  <cols>
    <col min="1" max="1" width="3.5703125" style="19" customWidth="1"/>
    <col min="2" max="2" width="15.140625" style="19" customWidth="1"/>
    <col min="3" max="3" width="13.7109375" style="19" customWidth="1"/>
    <col min="4" max="5" width="11.5703125" style="19" customWidth="1"/>
    <col min="6" max="6" width="13.85546875" style="19" customWidth="1"/>
    <col min="7" max="8" width="3.42578125" style="19" customWidth="1"/>
    <col min="9" max="9" width="9.5703125" style="19" customWidth="1"/>
    <col min="10" max="10" width="11.5703125" style="19" customWidth="1"/>
    <col min="11" max="12" width="9.140625" style="19"/>
    <col min="13" max="13" width="12.28515625" style="19" customWidth="1"/>
    <col min="14" max="16384" width="9.140625" style="19"/>
  </cols>
  <sheetData>
    <row r="1" spans="2:13" ht="20.25" x14ac:dyDescent="0.25">
      <c r="B1" s="67" t="s">
        <v>147</v>
      </c>
    </row>
    <row r="3" spans="2:13" s="24" customFormat="1" ht="36.75" customHeight="1" x14ac:dyDescent="0.25">
      <c r="B3" s="18" t="str">
        <f>_xlfn.CONCAT(FORECAST!AP5, " (", FORECAST!AP4, ")")</f>
        <v>Staff (FTE) (Ind. Variable)</v>
      </c>
      <c r="C3" s="18" t="str">
        <f>_xlfn.CONCAT(FORECAST!AP5, " Lower Limit Constrained")</f>
        <v>Staff (FTE) Lower Limit Constrained</v>
      </c>
      <c r="D3" s="18" t="str">
        <f>_xlfn.CONCAT(FORECAST!AP5, " Upper Limit Constrained")</f>
        <v>Staff (FTE) Upper Limit Constrained</v>
      </c>
      <c r="E3" s="18" t="str">
        <f>_xlfn.CONCAT(FORECAST!AP5, " Limited")</f>
        <v>Staff (FTE) Limited</v>
      </c>
      <c r="F3" s="18" t="str">
        <f>_xlfn.CONCAT("Resulting ", FORECAST!AQ5,  " (", FORECAST!AQ4, ")")</f>
        <v>Resulting Tickets Resolved (#/day) (Dep. Variable)</v>
      </c>
      <c r="G3" s="20"/>
      <c r="H3" s="20"/>
      <c r="I3" s="42" t="str">
        <f>FORECAST!AP5</f>
        <v>Staff (FTE)</v>
      </c>
      <c r="J3" s="42" t="s">
        <v>33</v>
      </c>
      <c r="L3" s="42" t="str">
        <f>FORECAST!AQ5</f>
        <v>Tickets Resolved (#/day)</v>
      </c>
      <c r="M3" s="42" t="s">
        <v>33</v>
      </c>
    </row>
    <row r="4" spans="2:13" ht="15" customHeight="1" x14ac:dyDescent="0.25">
      <c r="B4" s="25">
        <f ca="1">_xlfn.NORM.INV(RAND(), DATA_ANALYSIS!P$23, DATA_ANALYSIS!T$20)</f>
        <v>19.205898052380412</v>
      </c>
      <c r="C4" s="25">
        <f ca="1">IF(B4&lt;DATA_ANALYSIS!S$8,DATA_ANALYSIS!S$8,B4)</f>
        <v>19.205898052380412</v>
      </c>
      <c r="D4" s="25">
        <f ca="1">IF(B4&gt;DATA_ANALYSIS!S$9, DATA_ANALYSIS!S$9, B4)</f>
        <v>19.205898052380412</v>
      </c>
      <c r="E4" s="25">
        <f ca="1">IF(B4&lt;DATA_ANALYSIS!S$8,C4,IF(B4&gt;DATA_ANALYSIS!S$9,D4,B4))</f>
        <v>19.205898052380412</v>
      </c>
      <c r="F4" s="25">
        <f ca="1">DATA_ANALYSIS!E$20*'MONTE CARLO ANALYSIS'!E4+DATA_ANALYSIS!R$20</f>
        <v>40.849928170903112</v>
      </c>
      <c r="G4" s="21"/>
      <c r="H4" s="21"/>
      <c r="I4" s="43">
        <v>0.95</v>
      </c>
      <c r="J4" s="44" t="str">
        <f ca="1">LEFT(_xlfn.PERCENTILE.INC('MONTE CARLO ANALYSIS'!E4:E$1007, 1-I4), 5)</f>
        <v>0</v>
      </c>
      <c r="L4" s="43">
        <v>0.95</v>
      </c>
      <c r="M4" s="44" t="str">
        <f ca="1">LEFT(_xlfn.PERCENTILE.INC('MONTE CARLO ANALYSIS'!F4:F$1007, 1-L4), 5)</f>
        <v>-1.22</v>
      </c>
    </row>
    <row r="5" spans="2:13" ht="15" customHeight="1" x14ac:dyDescent="0.25">
      <c r="B5" s="25">
        <f ca="1">_xlfn.NORM.INV(RAND(), DATA_ANALYSIS!Q$23, DATA_ANALYSIS!U$20)</f>
        <v>13.915143774166772</v>
      </c>
      <c r="C5" s="25">
        <f t="shared" ref="C5:C68" ca="1" si="0">IF(B5&lt;0,0, B5)</f>
        <v>13.915143774166772</v>
      </c>
      <c r="D5" s="25">
        <f ca="1">IF(B5&gt;DATA_ANALYSIS!S$9, DATA_ANALYSIS!S$9, B5)</f>
        <v>13.915143774166772</v>
      </c>
      <c r="E5" s="25">
        <f ca="1">IF(B5&lt;DATA_ANALYSIS!S$8,C5,IF(B5&gt;DATA_ANALYSIS!S$9,D5,B5))</f>
        <v>13.915143774166772</v>
      </c>
      <c r="F5" s="25">
        <f ca="1">DATA_ANALYSIS!E$20*'MONTE CARLO ANALYSIS'!E5+DATA_ANALYSIS!R$20</f>
        <v>29.2586784708338</v>
      </c>
      <c r="G5" s="22"/>
      <c r="H5" s="22"/>
      <c r="I5" s="45">
        <v>0.25</v>
      </c>
      <c r="J5" s="44" t="str">
        <f ca="1">LEFT(_xlfn.PERCENTILE.INC('MONTE CARLO ANALYSIS'!E5:E$1007, 1-I5), 5)</f>
        <v>20</v>
      </c>
      <c r="L5" s="45">
        <v>0.25</v>
      </c>
      <c r="M5" s="44" t="str">
        <f ca="1">LEFT(_xlfn.PERCENTILE.INC('MONTE CARLO ANALYSIS'!F5:F$1007, 1-L5), 5)</f>
        <v>42.58</v>
      </c>
    </row>
    <row r="6" spans="2:13" ht="15" customHeight="1" x14ac:dyDescent="0.25">
      <c r="B6" s="25">
        <f ca="1">_xlfn.NORM.INV(RAND(), DATA_ANALYSIS!Q$23, DATA_ANALYSIS!U$20)</f>
        <v>22.782551071879617</v>
      </c>
      <c r="C6" s="25">
        <f t="shared" ca="1" si="0"/>
        <v>22.782551071879617</v>
      </c>
      <c r="D6" s="25">
        <f ca="1">IF(B6&gt;DATA_ANALYSIS!S$9, DATA_ANALYSIS!S$9, B6)</f>
        <v>20</v>
      </c>
      <c r="E6" s="25">
        <f ca="1">IF(B6&lt;DATA_ANALYSIS!S$8,C6,IF(B6&gt;DATA_ANALYSIS!S$9,D6,B6))</f>
        <v>20</v>
      </c>
      <c r="F6" s="25">
        <f ca="1">DATA_ANALYSIS!E$20*'MONTE CARLO ANALYSIS'!E6+DATA_ANALYSIS!R$20</f>
        <v>42.589686526355941</v>
      </c>
      <c r="G6" s="22"/>
      <c r="H6" s="22"/>
      <c r="I6" s="46">
        <f>FORECAST!AS5</f>
        <v>0.4</v>
      </c>
      <c r="J6" s="44" t="str">
        <f ca="1">LEFT(_xlfn.PERCENTILE.INC('MONTE CARLO ANALYSIS'!E6:E$1007, 1-I6), 5)</f>
        <v>20</v>
      </c>
      <c r="L6" s="46">
        <f>FORECAST!AS5</f>
        <v>0.4</v>
      </c>
      <c r="M6" s="44" t="str">
        <f ca="1">LEFT(_xlfn.PERCENTILE.INC('MONTE CARLO ANALYSIS'!F6:F$1007, 1-L6), 5)</f>
        <v>42.58</v>
      </c>
    </row>
    <row r="7" spans="2:13" ht="15" customHeight="1" x14ac:dyDescent="0.25">
      <c r="B7" s="25">
        <f ca="1">_xlfn.NORM.INV(RAND(), DATA_ANALYSIS!Q$23, DATA_ANALYSIS!U$20)</f>
        <v>20.157985370121182</v>
      </c>
      <c r="C7" s="25">
        <f t="shared" ca="1" si="0"/>
        <v>20.157985370121182</v>
      </c>
      <c r="D7" s="25">
        <f ca="1">IF(B7&gt;DATA_ANALYSIS!S$9, DATA_ANALYSIS!S$9, B7)</f>
        <v>20</v>
      </c>
      <c r="E7" s="25">
        <f ca="1">IF(B7&lt;DATA_ANALYSIS!S$8,C7,IF(B7&gt;DATA_ANALYSIS!S$9,D7,B7))</f>
        <v>20</v>
      </c>
      <c r="F7" s="25">
        <f ca="1">DATA_ANALYSIS!E$20*'MONTE CARLO ANALYSIS'!E7+DATA_ANALYSIS!R$20</f>
        <v>42.589686526355941</v>
      </c>
      <c r="G7" s="22"/>
      <c r="H7" s="22"/>
      <c r="I7" s="22"/>
    </row>
    <row r="8" spans="2:13" x14ac:dyDescent="0.25">
      <c r="B8" s="25">
        <f ca="1">_xlfn.NORM.INV(RAND(), DATA_ANALYSIS!Q$23, DATA_ANALYSIS!U$20)</f>
        <v>-1.8461656883766615</v>
      </c>
      <c r="C8" s="25">
        <f t="shared" ca="1" si="0"/>
        <v>0</v>
      </c>
      <c r="D8" s="25">
        <f ca="1">IF(B8&gt;DATA_ANALYSIS!S$9, DATA_ANALYSIS!S$9, B8)</f>
        <v>-1.8461656883766615</v>
      </c>
      <c r="E8" s="25">
        <f ca="1">IF(B8&lt;DATA_ANALYSIS!S$8,C8,IF(B8&gt;DATA_ANALYSIS!S$9,D8,B8))</f>
        <v>0</v>
      </c>
      <c r="F8" s="25">
        <f ca="1">DATA_ANALYSIS!E$20*'MONTE CARLO ANALYSIS'!E8+DATA_ANALYSIS!R$20</f>
        <v>-1.2273160806256698</v>
      </c>
      <c r="G8" s="23"/>
      <c r="H8" s="23"/>
      <c r="I8" s="23"/>
    </row>
    <row r="9" spans="2:13" x14ac:dyDescent="0.25">
      <c r="B9" s="25">
        <f ca="1">_xlfn.NORM.INV(RAND(), DATA_ANALYSIS!Q$23, DATA_ANALYSIS!U$20)</f>
        <v>11.581709197981869</v>
      </c>
      <c r="C9" s="25">
        <f t="shared" ca="1" si="0"/>
        <v>11.581709197981869</v>
      </c>
      <c r="D9" s="25">
        <f ca="1">IF(B9&gt;DATA_ANALYSIS!S$9, DATA_ANALYSIS!S$9, B9)</f>
        <v>11.581709197981869</v>
      </c>
      <c r="E9" s="25">
        <f ca="1">IF(B9&lt;DATA_ANALYSIS!S$8,C9,IF(B9&gt;DATA_ANALYSIS!S$9,D9,B9))</f>
        <v>11.581709197981869</v>
      </c>
      <c r="F9" s="25">
        <f ca="1">DATA_ANALYSIS!E$20*'MONTE CARLO ANALYSIS'!E9+DATA_ANALYSIS!R$20</f>
        <v>24.146473025438056</v>
      </c>
      <c r="G9" s="23"/>
      <c r="H9" s="23"/>
      <c r="I9" s="23"/>
    </row>
    <row r="10" spans="2:13" x14ac:dyDescent="0.25">
      <c r="B10" s="25">
        <f ca="1">_xlfn.NORM.INV(RAND(), DATA_ANALYSIS!Q$23, DATA_ANALYSIS!U$20)</f>
        <v>19.067216637222121</v>
      </c>
      <c r="C10" s="25">
        <f t="shared" ca="1" si="0"/>
        <v>19.067216637222121</v>
      </c>
      <c r="D10" s="25">
        <f ca="1">IF(B10&gt;DATA_ANALYSIS!S$9, DATA_ANALYSIS!S$9, B10)</f>
        <v>19.067216637222121</v>
      </c>
      <c r="E10" s="25">
        <f ca="1">IF(B10&lt;DATA_ANALYSIS!S$8,C10,IF(B10&gt;DATA_ANALYSIS!S$9,D10,B10))</f>
        <v>19.067216637222121</v>
      </c>
      <c r="F10" s="25">
        <f ca="1">DATA_ANALYSIS!E$20*'MONTE CARLO ANALYSIS'!E10+DATA_ANALYSIS!R$20</f>
        <v>40.546097974426573</v>
      </c>
      <c r="G10" s="23"/>
      <c r="H10" s="23"/>
      <c r="I10" s="23"/>
    </row>
    <row r="11" spans="2:13" x14ac:dyDescent="0.25">
      <c r="B11" s="25">
        <f ca="1">_xlfn.NORM.INV(RAND(), DATA_ANALYSIS!Q$23, DATA_ANALYSIS!U$20)</f>
        <v>18.272565485839916</v>
      </c>
      <c r="C11" s="25">
        <f t="shared" ca="1" si="0"/>
        <v>18.272565485839916</v>
      </c>
      <c r="D11" s="25">
        <f ca="1">IF(B11&gt;DATA_ANALYSIS!S$9, DATA_ANALYSIS!S$9, B11)</f>
        <v>18.272565485839916</v>
      </c>
      <c r="E11" s="25">
        <f ca="1">IF(B11&lt;DATA_ANALYSIS!S$8,C11,IF(B11&gt;DATA_ANALYSIS!S$9,D11,B11))</f>
        <v>18.272565485839916</v>
      </c>
      <c r="F11" s="25">
        <f ca="1">DATA_ANALYSIS!E$20*'MONTE CARLO ANALYSIS'!E11+DATA_ANALYSIS!R$20</f>
        <v>38.805136395838822</v>
      </c>
      <c r="G11" s="23"/>
      <c r="H11" s="23"/>
      <c r="I11" s="23"/>
    </row>
    <row r="12" spans="2:13" x14ac:dyDescent="0.25">
      <c r="B12" s="25">
        <f ca="1">_xlfn.NORM.INV(RAND(), DATA_ANALYSIS!Q$23, DATA_ANALYSIS!U$20)</f>
        <v>25.910263865203174</v>
      </c>
      <c r="C12" s="25">
        <f t="shared" ca="1" si="0"/>
        <v>25.910263865203174</v>
      </c>
      <c r="D12" s="25">
        <f ca="1">IF(B12&gt;DATA_ANALYSIS!S$9, DATA_ANALYSIS!S$9, B12)</f>
        <v>20</v>
      </c>
      <c r="E12" s="25">
        <f ca="1">IF(B12&lt;DATA_ANALYSIS!S$8,C12,IF(B12&gt;DATA_ANALYSIS!S$9,D12,B12))</f>
        <v>20</v>
      </c>
      <c r="F12" s="25">
        <f ca="1">DATA_ANALYSIS!E$20*'MONTE CARLO ANALYSIS'!E12+DATA_ANALYSIS!R$20</f>
        <v>42.589686526355941</v>
      </c>
      <c r="G12" s="23"/>
      <c r="H12" s="23"/>
      <c r="I12" s="23"/>
    </row>
    <row r="13" spans="2:13" x14ac:dyDescent="0.25">
      <c r="B13" s="25">
        <f ca="1">_xlfn.NORM.INV(RAND(), DATA_ANALYSIS!Q$23, DATA_ANALYSIS!U$20)</f>
        <v>26.07320385321664</v>
      </c>
      <c r="C13" s="25">
        <f t="shared" ca="1" si="0"/>
        <v>26.07320385321664</v>
      </c>
      <c r="D13" s="25">
        <f ca="1">IF(B13&gt;DATA_ANALYSIS!S$9, DATA_ANALYSIS!S$9, B13)</f>
        <v>20</v>
      </c>
      <c r="E13" s="25">
        <f ca="1">IF(B13&lt;DATA_ANALYSIS!S$8,C13,IF(B13&gt;DATA_ANALYSIS!S$9,D13,B13))</f>
        <v>20</v>
      </c>
      <c r="F13" s="25">
        <f ca="1">DATA_ANALYSIS!E$20*'MONTE CARLO ANALYSIS'!E13+DATA_ANALYSIS!R$20</f>
        <v>42.589686526355941</v>
      </c>
      <c r="G13" s="23"/>
      <c r="H13" s="23"/>
      <c r="I13" s="23"/>
    </row>
    <row r="14" spans="2:13" x14ac:dyDescent="0.25">
      <c r="B14" s="25">
        <f ca="1">_xlfn.NORM.INV(RAND(), DATA_ANALYSIS!Q$23, DATA_ANALYSIS!U$20)</f>
        <v>19.734419324792075</v>
      </c>
      <c r="C14" s="25">
        <f t="shared" ca="1" si="0"/>
        <v>19.734419324792075</v>
      </c>
      <c r="D14" s="25">
        <f ca="1">IF(B14&gt;DATA_ANALYSIS!S$9, DATA_ANALYSIS!S$9, B14)</f>
        <v>19.734419324792075</v>
      </c>
      <c r="E14" s="25">
        <f ca="1">IF(B14&lt;DATA_ANALYSIS!S$8,C14,IF(B14&gt;DATA_ANALYSIS!S$9,D14,B14))</f>
        <v>19.734419324792075</v>
      </c>
      <c r="F14" s="25">
        <f ca="1">DATA_ANALYSIS!E$20*'MONTE CARLO ANALYSIS'!E14+DATA_ANALYSIS!R$20</f>
        <v>42.007839069458463</v>
      </c>
      <c r="G14" s="23"/>
      <c r="H14" s="23"/>
      <c r="I14" s="23"/>
    </row>
    <row r="15" spans="2:13" x14ac:dyDescent="0.25">
      <c r="B15" s="25">
        <f ca="1">_xlfn.NORM.INV(RAND(), DATA_ANALYSIS!Q$23, DATA_ANALYSIS!U$20)</f>
        <v>5.5890883803312352</v>
      </c>
      <c r="C15" s="25">
        <f t="shared" ca="1" si="0"/>
        <v>5.5890883803312352</v>
      </c>
      <c r="D15" s="25">
        <f ca="1">IF(B15&gt;DATA_ANALYSIS!S$9, DATA_ANALYSIS!S$9, B15)</f>
        <v>5.5890883803312352</v>
      </c>
      <c r="E15" s="25">
        <f ca="1">IF(B15&lt;DATA_ANALYSIS!S$8,C15,IF(B15&gt;DATA_ANALYSIS!S$9,D15,B15))</f>
        <v>5.5890883803312352</v>
      </c>
      <c r="F15" s="25">
        <f ca="1">DATA_ANALYSIS!E$20*'MONTE CARLO ANALYSIS'!E15+DATA_ANALYSIS!R$20</f>
        <v>11.017538925955549</v>
      </c>
      <c r="G15" s="23"/>
      <c r="H15" s="23"/>
      <c r="I15" s="23"/>
    </row>
    <row r="16" spans="2:13" x14ac:dyDescent="0.25">
      <c r="B16" s="25">
        <f ca="1">_xlfn.NORM.INV(RAND(), DATA_ANALYSIS!Q$23, DATA_ANALYSIS!U$20)</f>
        <v>11.145978126168238</v>
      </c>
      <c r="C16" s="25">
        <f t="shared" ca="1" si="0"/>
        <v>11.145978126168238</v>
      </c>
      <c r="D16" s="25">
        <f ca="1">IF(B16&gt;DATA_ANALYSIS!S$9, DATA_ANALYSIS!S$9, B16)</f>
        <v>11.145978126168238</v>
      </c>
      <c r="E16" s="25">
        <f ca="1">IF(B16&lt;DATA_ANALYSIS!S$8,C16,IF(B16&gt;DATA_ANALYSIS!S$9,D16,B16))</f>
        <v>11.145978126168238</v>
      </c>
      <c r="F16" s="25">
        <f ca="1">DATA_ANALYSIS!E$20*'MONTE CARLO ANALYSIS'!E16+DATA_ANALYSIS!R$20</f>
        <v>23.191851549958017</v>
      </c>
      <c r="G16" s="23"/>
      <c r="H16" s="23"/>
      <c r="I16" s="23"/>
    </row>
    <row r="17" spans="2:9" x14ac:dyDescent="0.25">
      <c r="B17" s="25">
        <f ca="1">_xlfn.NORM.INV(RAND(), DATA_ANALYSIS!Q$23, DATA_ANALYSIS!U$20)</f>
        <v>21.455253252599849</v>
      </c>
      <c r="C17" s="25">
        <f t="shared" ca="1" si="0"/>
        <v>21.455253252599849</v>
      </c>
      <c r="D17" s="25">
        <f ca="1">IF(B17&gt;DATA_ANALYSIS!S$9, DATA_ANALYSIS!S$9, B17)</f>
        <v>20</v>
      </c>
      <c r="E17" s="25">
        <f ca="1">IF(B17&lt;DATA_ANALYSIS!S$8,C17,IF(B17&gt;DATA_ANALYSIS!S$9,D17,B17))</f>
        <v>20</v>
      </c>
      <c r="F17" s="25">
        <f ca="1">DATA_ANALYSIS!E$20*'MONTE CARLO ANALYSIS'!E17+DATA_ANALYSIS!R$20</f>
        <v>42.589686526355941</v>
      </c>
      <c r="G17" s="23"/>
      <c r="H17" s="23"/>
      <c r="I17" s="23"/>
    </row>
    <row r="18" spans="2:9" x14ac:dyDescent="0.25">
      <c r="B18" s="25">
        <f ca="1">_xlfn.NORM.INV(RAND(), DATA_ANALYSIS!Q$23, DATA_ANALYSIS!U$20)</f>
        <v>19.246382733473332</v>
      </c>
      <c r="C18" s="25">
        <f t="shared" ca="1" si="0"/>
        <v>19.246382733473332</v>
      </c>
      <c r="D18" s="25">
        <f ca="1">IF(B18&gt;DATA_ANALYSIS!S$9, DATA_ANALYSIS!S$9, B18)</f>
        <v>19.246382733473332</v>
      </c>
      <c r="E18" s="25">
        <f ca="1">IF(B18&lt;DATA_ANALYSIS!S$8,C18,IF(B18&gt;DATA_ANALYSIS!S$9,D18,B18))</f>
        <v>19.246382733473332</v>
      </c>
      <c r="F18" s="25">
        <f ca="1">DATA_ANALYSIS!E$20*'MONTE CARLO ANALYSIS'!E18+DATA_ANALYSIS!R$20</f>
        <v>40.938624039752675</v>
      </c>
      <c r="G18" s="23"/>
      <c r="H18" s="23"/>
      <c r="I18" s="23"/>
    </row>
    <row r="19" spans="2:9" x14ac:dyDescent="0.25">
      <c r="B19" s="25">
        <f ca="1">_xlfn.NORM.INV(RAND(), DATA_ANALYSIS!Q$23, DATA_ANALYSIS!U$20)</f>
        <v>27.172423129950491</v>
      </c>
      <c r="C19" s="25">
        <f t="shared" ca="1" si="0"/>
        <v>27.172423129950491</v>
      </c>
      <c r="D19" s="25">
        <f ca="1">IF(B19&gt;DATA_ANALYSIS!S$9, DATA_ANALYSIS!S$9, B19)</f>
        <v>20</v>
      </c>
      <c r="E19" s="25">
        <f ca="1">IF(B19&lt;DATA_ANALYSIS!S$8,C19,IF(B19&gt;DATA_ANALYSIS!S$9,D19,B19))</f>
        <v>20</v>
      </c>
      <c r="F19" s="25">
        <f ca="1">DATA_ANALYSIS!E$20*'MONTE CARLO ANALYSIS'!E19+DATA_ANALYSIS!R$20</f>
        <v>42.589686526355941</v>
      </c>
      <c r="G19" s="23"/>
      <c r="H19" s="23"/>
      <c r="I19" s="23"/>
    </row>
    <row r="20" spans="2:9" x14ac:dyDescent="0.25">
      <c r="B20" s="25">
        <f ca="1">_xlfn.NORM.INV(RAND(), DATA_ANALYSIS!Q$23, DATA_ANALYSIS!U$20)</f>
        <v>27.854738127928503</v>
      </c>
      <c r="C20" s="25">
        <f t="shared" ca="1" si="0"/>
        <v>27.854738127928503</v>
      </c>
      <c r="D20" s="25">
        <f ca="1">IF(B20&gt;DATA_ANALYSIS!S$9, DATA_ANALYSIS!S$9, B20)</f>
        <v>20</v>
      </c>
      <c r="E20" s="25">
        <f ca="1">IF(B20&lt;DATA_ANALYSIS!S$8,C20,IF(B20&gt;DATA_ANALYSIS!S$9,D20,B20))</f>
        <v>20</v>
      </c>
      <c r="F20" s="25">
        <f ca="1">DATA_ANALYSIS!E$20*'MONTE CARLO ANALYSIS'!E20+DATA_ANALYSIS!R$20</f>
        <v>42.589686526355941</v>
      </c>
      <c r="G20" s="23"/>
      <c r="H20" s="23"/>
      <c r="I20" s="23"/>
    </row>
    <row r="21" spans="2:9" x14ac:dyDescent="0.25">
      <c r="B21" s="25">
        <f ca="1">_xlfn.NORM.INV(RAND(), DATA_ANALYSIS!Q$23, DATA_ANALYSIS!U$20)</f>
        <v>23.041215181434367</v>
      </c>
      <c r="C21" s="25">
        <f t="shared" ca="1" si="0"/>
        <v>23.041215181434367</v>
      </c>
      <c r="D21" s="25">
        <f ca="1">IF(B21&gt;DATA_ANALYSIS!S$9, DATA_ANALYSIS!S$9, B21)</f>
        <v>20</v>
      </c>
      <c r="E21" s="25">
        <f ca="1">IF(B21&lt;DATA_ANALYSIS!S$8,C21,IF(B21&gt;DATA_ANALYSIS!S$9,D21,B21))</f>
        <v>20</v>
      </c>
      <c r="F21" s="25">
        <f ca="1">DATA_ANALYSIS!E$20*'MONTE CARLO ANALYSIS'!E21+DATA_ANALYSIS!R$20</f>
        <v>42.589686526355941</v>
      </c>
      <c r="G21" s="23"/>
      <c r="H21" s="23"/>
      <c r="I21" s="23"/>
    </row>
    <row r="22" spans="2:9" x14ac:dyDescent="0.25">
      <c r="B22" s="25">
        <f ca="1">_xlfn.NORM.INV(RAND(), DATA_ANALYSIS!Q$23, DATA_ANALYSIS!U$20)</f>
        <v>15.730886985201369</v>
      </c>
      <c r="C22" s="25">
        <f t="shared" ca="1" si="0"/>
        <v>15.730886985201369</v>
      </c>
      <c r="D22" s="25">
        <f ca="1">IF(B22&gt;DATA_ANALYSIS!S$9, DATA_ANALYSIS!S$9, B22)</f>
        <v>15.730886985201369</v>
      </c>
      <c r="E22" s="25">
        <f ca="1">IF(B22&lt;DATA_ANALYSIS!S$8,C22,IF(B22&gt;DATA_ANALYSIS!S$9,D22,B22))</f>
        <v>15.730886985201369</v>
      </c>
      <c r="F22" s="25">
        <f ca="1">DATA_ANALYSIS!E$20*'MONTE CARLO ANALYSIS'!E22+DATA_ANALYSIS!R$20</f>
        <v>33.236699721409408</v>
      </c>
      <c r="G22" s="23"/>
      <c r="H22" s="23"/>
      <c r="I22" s="23"/>
    </row>
    <row r="23" spans="2:9" x14ac:dyDescent="0.25">
      <c r="B23" s="25">
        <f ca="1">_xlfn.NORM.INV(RAND(), DATA_ANALYSIS!Q$23, DATA_ANALYSIS!U$20)</f>
        <v>25.845757294372365</v>
      </c>
      <c r="C23" s="25">
        <f t="shared" ca="1" si="0"/>
        <v>25.845757294372365</v>
      </c>
      <c r="D23" s="25">
        <f ca="1">IF(B23&gt;DATA_ANALYSIS!S$9, DATA_ANALYSIS!S$9, B23)</f>
        <v>20</v>
      </c>
      <c r="E23" s="25">
        <f ca="1">IF(B23&lt;DATA_ANALYSIS!S$8,C23,IF(B23&gt;DATA_ANALYSIS!S$9,D23,B23))</f>
        <v>20</v>
      </c>
      <c r="F23" s="25">
        <f ca="1">DATA_ANALYSIS!E$20*'MONTE CARLO ANALYSIS'!E23+DATA_ANALYSIS!R$20</f>
        <v>42.589686526355941</v>
      </c>
      <c r="G23" s="23"/>
      <c r="H23" s="23"/>
      <c r="I23" s="23"/>
    </row>
    <row r="24" spans="2:9" x14ac:dyDescent="0.25">
      <c r="B24" s="25">
        <f ca="1">_xlfn.NORM.INV(RAND(), DATA_ANALYSIS!Q$23, DATA_ANALYSIS!U$20)</f>
        <v>25.929428100450703</v>
      </c>
      <c r="C24" s="25">
        <f t="shared" ca="1" si="0"/>
        <v>25.929428100450703</v>
      </c>
      <c r="D24" s="25">
        <f ca="1">IF(B24&gt;DATA_ANALYSIS!S$9, DATA_ANALYSIS!S$9, B24)</f>
        <v>20</v>
      </c>
      <c r="E24" s="25">
        <f ca="1">IF(B24&lt;DATA_ANALYSIS!S$8,C24,IF(B24&gt;DATA_ANALYSIS!S$9,D24,B24))</f>
        <v>20</v>
      </c>
      <c r="F24" s="25">
        <f ca="1">DATA_ANALYSIS!E$20*'MONTE CARLO ANALYSIS'!E24+DATA_ANALYSIS!R$20</f>
        <v>42.589686526355941</v>
      </c>
      <c r="G24" s="23"/>
      <c r="H24" s="23"/>
      <c r="I24" s="23"/>
    </row>
    <row r="25" spans="2:9" x14ac:dyDescent="0.25">
      <c r="B25" s="25">
        <f ca="1">_xlfn.NORM.INV(RAND(), DATA_ANALYSIS!Q$23, DATA_ANALYSIS!U$20)</f>
        <v>-1.8825598837249267</v>
      </c>
      <c r="C25" s="25">
        <f t="shared" ca="1" si="0"/>
        <v>0</v>
      </c>
      <c r="D25" s="25">
        <f ca="1">IF(B25&gt;DATA_ANALYSIS!S$9, DATA_ANALYSIS!S$9, B25)</f>
        <v>-1.8825598837249267</v>
      </c>
      <c r="E25" s="25">
        <f ca="1">IF(B25&lt;DATA_ANALYSIS!S$8,C25,IF(B25&gt;DATA_ANALYSIS!S$9,D25,B25))</f>
        <v>0</v>
      </c>
      <c r="F25" s="25">
        <f ca="1">DATA_ANALYSIS!E$20*'MONTE CARLO ANALYSIS'!E25+DATA_ANALYSIS!R$20</f>
        <v>-1.2273160806256698</v>
      </c>
      <c r="G25" s="23"/>
      <c r="H25" s="23"/>
      <c r="I25" s="23"/>
    </row>
    <row r="26" spans="2:9" x14ac:dyDescent="0.25">
      <c r="B26" s="25">
        <f ca="1">_xlfn.NORM.INV(RAND(), DATA_ANALYSIS!Q$23, DATA_ANALYSIS!U$20)</f>
        <v>14.283565486884539</v>
      </c>
      <c r="C26" s="25">
        <f t="shared" ca="1" si="0"/>
        <v>14.283565486884539</v>
      </c>
      <c r="D26" s="25">
        <f ca="1">IF(B26&gt;DATA_ANALYSIS!S$9, DATA_ANALYSIS!S$9, B26)</f>
        <v>14.283565486884539</v>
      </c>
      <c r="E26" s="25">
        <f ca="1">IF(B26&lt;DATA_ANALYSIS!S$8,C26,IF(B26&gt;DATA_ANALYSIS!S$9,D26,B26))</f>
        <v>14.283565486884539</v>
      </c>
      <c r="F26" s="25">
        <f ca="1">DATA_ANALYSIS!E$20*'MONTE CARLO ANALYSIS'!E26+DATA_ANALYSIS!R$20</f>
        <v>30.065835228164953</v>
      </c>
      <c r="G26" s="23"/>
      <c r="H26" s="23"/>
      <c r="I26" s="23"/>
    </row>
    <row r="27" spans="2:9" x14ac:dyDescent="0.25">
      <c r="B27" s="25">
        <f ca="1">_xlfn.NORM.INV(RAND(), DATA_ANALYSIS!Q$23, DATA_ANALYSIS!U$20)</f>
        <v>17.212373330634339</v>
      </c>
      <c r="C27" s="25">
        <f t="shared" ca="1" si="0"/>
        <v>17.212373330634339</v>
      </c>
      <c r="D27" s="25">
        <f ca="1">IF(B27&gt;DATA_ANALYSIS!S$9, DATA_ANALYSIS!S$9, B27)</f>
        <v>17.212373330634339</v>
      </c>
      <c r="E27" s="25">
        <f ca="1">IF(B27&lt;DATA_ANALYSIS!S$8,C27,IF(B27&gt;DATA_ANALYSIS!S$9,D27,B27))</f>
        <v>17.212373330634339</v>
      </c>
      <c r="F27" s="25">
        <f ca="1">DATA_ANALYSIS!E$20*'MONTE CARLO ANALYSIS'!E27+DATA_ANALYSIS!R$20</f>
        <v>36.48241427441161</v>
      </c>
      <c r="G27" s="23"/>
      <c r="H27" s="23"/>
      <c r="I27" s="23"/>
    </row>
    <row r="28" spans="2:9" x14ac:dyDescent="0.25">
      <c r="B28" s="25">
        <f ca="1">_xlfn.NORM.INV(RAND(), DATA_ANALYSIS!Q$23, DATA_ANALYSIS!U$20)</f>
        <v>11.709650062597323</v>
      </c>
      <c r="C28" s="25">
        <f t="shared" ca="1" si="0"/>
        <v>11.709650062597323</v>
      </c>
      <c r="D28" s="25">
        <f ca="1">IF(B28&gt;DATA_ANALYSIS!S$9, DATA_ANALYSIS!S$9, B28)</f>
        <v>11.709650062597323</v>
      </c>
      <c r="E28" s="25">
        <f ca="1">IF(B28&lt;DATA_ANALYSIS!S$8,C28,IF(B28&gt;DATA_ANALYSIS!S$9,D28,B28))</f>
        <v>11.709650062597323</v>
      </c>
      <c r="F28" s="25">
        <f ca="1">DATA_ANALYSIS!E$20*'MONTE CARLO ANALYSIS'!E28+DATA_ANALYSIS!R$20</f>
        <v>24.426772285357796</v>
      </c>
      <c r="G28" s="23"/>
      <c r="H28" s="23"/>
      <c r="I28" s="23"/>
    </row>
    <row r="29" spans="2:9" x14ac:dyDescent="0.25">
      <c r="B29" s="25">
        <f ca="1">_xlfn.NORM.INV(RAND(), DATA_ANALYSIS!Q$23, DATA_ANALYSIS!U$20)</f>
        <v>10.560424830103674</v>
      </c>
      <c r="C29" s="25">
        <f t="shared" ca="1" si="0"/>
        <v>10.560424830103674</v>
      </c>
      <c r="D29" s="25">
        <f ca="1">IF(B29&gt;DATA_ANALYSIS!S$9, DATA_ANALYSIS!S$9, B29)</f>
        <v>10.560424830103674</v>
      </c>
      <c r="E29" s="25">
        <f ca="1">IF(B29&lt;DATA_ANALYSIS!S$8,C29,IF(B29&gt;DATA_ANALYSIS!S$9,D29,B29))</f>
        <v>10.560424830103674</v>
      </c>
      <c r="F29" s="25">
        <f ca="1">DATA_ANALYSIS!E$20*'MONTE CARLO ANALYSIS'!E29+DATA_ANALYSIS!R$20</f>
        <v>21.908992034948632</v>
      </c>
      <c r="G29" s="23"/>
      <c r="H29" s="23"/>
      <c r="I29" s="23"/>
    </row>
    <row r="30" spans="2:9" x14ac:dyDescent="0.25">
      <c r="B30" s="25">
        <f ca="1">_xlfn.NORM.INV(RAND(), DATA_ANALYSIS!Q$23, DATA_ANALYSIS!U$20)</f>
        <v>21.014015522801667</v>
      </c>
      <c r="C30" s="25">
        <f t="shared" ca="1" si="0"/>
        <v>21.014015522801667</v>
      </c>
      <c r="D30" s="25">
        <f ca="1">IF(B30&gt;DATA_ANALYSIS!S$9, DATA_ANALYSIS!S$9, B30)</f>
        <v>20</v>
      </c>
      <c r="E30" s="25">
        <f ca="1">IF(B30&lt;DATA_ANALYSIS!S$8,C30,IF(B30&gt;DATA_ANALYSIS!S$9,D30,B30))</f>
        <v>20</v>
      </c>
      <c r="F30" s="25">
        <f ca="1">DATA_ANALYSIS!E$20*'MONTE CARLO ANALYSIS'!E30+DATA_ANALYSIS!R$20</f>
        <v>42.589686526355941</v>
      </c>
      <c r="G30" s="23"/>
      <c r="H30" s="23"/>
      <c r="I30" s="23"/>
    </row>
    <row r="31" spans="2:9" x14ac:dyDescent="0.25">
      <c r="B31" s="25">
        <f ca="1">_xlfn.NORM.INV(RAND(), DATA_ANALYSIS!Q$23, DATA_ANALYSIS!U$20)</f>
        <v>27.74698578133798</v>
      </c>
      <c r="C31" s="25">
        <f t="shared" ca="1" si="0"/>
        <v>27.74698578133798</v>
      </c>
      <c r="D31" s="25">
        <f ca="1">IF(B31&gt;DATA_ANALYSIS!S$9, DATA_ANALYSIS!S$9, B31)</f>
        <v>20</v>
      </c>
      <c r="E31" s="25">
        <f ca="1">IF(B31&lt;DATA_ANALYSIS!S$8,C31,IF(B31&gt;DATA_ANALYSIS!S$9,D31,B31))</f>
        <v>20</v>
      </c>
      <c r="F31" s="25">
        <f ca="1">DATA_ANALYSIS!E$20*'MONTE CARLO ANALYSIS'!E31+DATA_ANALYSIS!R$20</f>
        <v>42.589686526355941</v>
      </c>
      <c r="G31" s="23"/>
      <c r="H31" s="23"/>
      <c r="I31" s="23"/>
    </row>
    <row r="32" spans="2:9" x14ac:dyDescent="0.25">
      <c r="B32" s="25">
        <f ca="1">_xlfn.NORM.INV(RAND(), DATA_ANALYSIS!Q$23, DATA_ANALYSIS!U$20)</f>
        <v>13.601222406238318</v>
      </c>
      <c r="C32" s="25">
        <f t="shared" ca="1" si="0"/>
        <v>13.601222406238318</v>
      </c>
      <c r="D32" s="25">
        <f ca="1">IF(B32&gt;DATA_ANALYSIS!S$9, DATA_ANALYSIS!S$9, B32)</f>
        <v>13.601222406238318</v>
      </c>
      <c r="E32" s="25">
        <f ca="1">IF(B32&lt;DATA_ANALYSIS!S$8,C32,IF(B32&gt;DATA_ANALYSIS!S$9,D32,B32))</f>
        <v>13.601222406238318</v>
      </c>
      <c r="F32" s="25">
        <f ca="1">DATA_ANALYSIS!E$20*'MONTE CARLO ANALYSIS'!E32+DATA_ANALYSIS!R$20</f>
        <v>28.570923800988385</v>
      </c>
      <c r="G32" s="23"/>
      <c r="H32" s="23"/>
      <c r="I32" s="23"/>
    </row>
    <row r="33" spans="2:9" x14ac:dyDescent="0.25">
      <c r="B33" s="25">
        <f ca="1">_xlfn.NORM.INV(RAND(), DATA_ANALYSIS!Q$23, DATA_ANALYSIS!U$20)</f>
        <v>24.339849620254789</v>
      </c>
      <c r="C33" s="25">
        <f t="shared" ca="1" si="0"/>
        <v>24.339849620254789</v>
      </c>
      <c r="D33" s="25">
        <f ca="1">IF(B33&gt;DATA_ANALYSIS!S$9, DATA_ANALYSIS!S$9, B33)</f>
        <v>20</v>
      </c>
      <c r="E33" s="25">
        <f ca="1">IF(B33&lt;DATA_ANALYSIS!S$8,C33,IF(B33&gt;DATA_ANALYSIS!S$9,D33,B33))</f>
        <v>20</v>
      </c>
      <c r="F33" s="25">
        <f ca="1">DATA_ANALYSIS!E$20*'MONTE CARLO ANALYSIS'!E33+DATA_ANALYSIS!R$20</f>
        <v>42.589686526355941</v>
      </c>
      <c r="G33" s="23"/>
      <c r="H33" s="23"/>
      <c r="I33" s="23"/>
    </row>
    <row r="34" spans="2:9" x14ac:dyDescent="0.25">
      <c r="B34" s="25">
        <f ca="1">_xlfn.NORM.INV(RAND(), DATA_ANALYSIS!Q$23, DATA_ANALYSIS!U$20)</f>
        <v>5.2086811021569979</v>
      </c>
      <c r="C34" s="25">
        <f t="shared" ca="1" si="0"/>
        <v>5.2086811021569979</v>
      </c>
      <c r="D34" s="25">
        <f ca="1">IF(B34&gt;DATA_ANALYSIS!S$9, DATA_ANALYSIS!S$9, B34)</f>
        <v>5.2086811021569979</v>
      </c>
      <c r="E34" s="25">
        <f ca="1">IF(B34&lt;DATA_ANALYSIS!S$8,C34,IF(B34&gt;DATA_ANALYSIS!S$9,D34,B34))</f>
        <v>5.2086811021569979</v>
      </c>
      <c r="F34" s="25">
        <f ca="1">DATA_ANALYSIS!E$20*'MONTE CARLO ANALYSIS'!E34+DATA_ANALYSIS!R$20</f>
        <v>10.184123590981782</v>
      </c>
      <c r="G34" s="23"/>
      <c r="H34" s="23"/>
      <c r="I34" s="23"/>
    </row>
    <row r="35" spans="2:9" x14ac:dyDescent="0.25">
      <c r="B35" s="25">
        <f ca="1">_xlfn.NORM.INV(RAND(), DATA_ANALYSIS!Q$23, DATA_ANALYSIS!U$20)</f>
        <v>18.335815360030313</v>
      </c>
      <c r="C35" s="25">
        <f t="shared" ca="1" si="0"/>
        <v>18.335815360030313</v>
      </c>
      <c r="D35" s="25">
        <f ca="1">IF(B35&gt;DATA_ANALYSIS!S$9, DATA_ANALYSIS!S$9, B35)</f>
        <v>18.335815360030313</v>
      </c>
      <c r="E35" s="25">
        <f ca="1">IF(B35&lt;DATA_ANALYSIS!S$8,C35,IF(B35&gt;DATA_ANALYSIS!S$9,D35,B35))</f>
        <v>18.335815360030313</v>
      </c>
      <c r="F35" s="25">
        <f ca="1">DATA_ANALYSIS!E$20*'MONTE CARLO ANALYSIS'!E35+DATA_ANALYSIS!R$20</f>
        <v>38.943707390953413</v>
      </c>
      <c r="G35" s="23"/>
      <c r="H35" s="23"/>
      <c r="I35" s="23"/>
    </row>
    <row r="36" spans="2:9" x14ac:dyDescent="0.25">
      <c r="B36" s="25">
        <f ca="1">_xlfn.NORM.INV(RAND(), DATA_ANALYSIS!Q$23, DATA_ANALYSIS!U$20)</f>
        <v>14.649142239201932</v>
      </c>
      <c r="C36" s="25">
        <f t="shared" ca="1" si="0"/>
        <v>14.649142239201932</v>
      </c>
      <c r="D36" s="25">
        <f ca="1">IF(B36&gt;DATA_ANALYSIS!S$9, DATA_ANALYSIS!S$9, B36)</f>
        <v>14.649142239201932</v>
      </c>
      <c r="E36" s="25">
        <f ca="1">IF(B36&lt;DATA_ANALYSIS!S$8,C36,IF(B36&gt;DATA_ANALYSIS!S$9,D36,B36))</f>
        <v>14.649142239201932</v>
      </c>
      <c r="F36" s="25">
        <f ca="1">DATA_ANALYSIS!E$20*'MONTE CARLO ANALYSIS'!E36+DATA_ANALYSIS!R$20</f>
        <v>30.866759103632106</v>
      </c>
      <c r="G36" s="23"/>
      <c r="H36" s="23"/>
      <c r="I36" s="23"/>
    </row>
    <row r="37" spans="2:9" x14ac:dyDescent="0.25">
      <c r="B37" s="25">
        <f ca="1">_xlfn.NORM.INV(RAND(), DATA_ANALYSIS!Q$23, DATA_ANALYSIS!U$20)</f>
        <v>37.397430301536595</v>
      </c>
      <c r="C37" s="25">
        <f t="shared" ca="1" si="0"/>
        <v>37.397430301536595</v>
      </c>
      <c r="D37" s="25">
        <f ca="1">IF(B37&gt;DATA_ANALYSIS!S$9, DATA_ANALYSIS!S$9, B37)</f>
        <v>20</v>
      </c>
      <c r="E37" s="25">
        <f ca="1">IF(B37&lt;DATA_ANALYSIS!S$8,C37,IF(B37&gt;DATA_ANALYSIS!S$9,D37,B37))</f>
        <v>20</v>
      </c>
      <c r="F37" s="25">
        <f ca="1">DATA_ANALYSIS!E$20*'MONTE CARLO ANALYSIS'!E37+DATA_ANALYSIS!R$20</f>
        <v>42.589686526355941</v>
      </c>
      <c r="G37" s="23"/>
      <c r="H37" s="23"/>
      <c r="I37" s="23"/>
    </row>
    <row r="38" spans="2:9" x14ac:dyDescent="0.25">
      <c r="B38" s="25">
        <f ca="1">_xlfn.NORM.INV(RAND(), DATA_ANALYSIS!Q$23, DATA_ANALYSIS!U$20)</f>
        <v>21.204803454250776</v>
      </c>
      <c r="C38" s="25">
        <f t="shared" ca="1" si="0"/>
        <v>21.204803454250776</v>
      </c>
      <c r="D38" s="25">
        <f ca="1">IF(B38&gt;DATA_ANALYSIS!S$9, DATA_ANALYSIS!S$9, B38)</f>
        <v>20</v>
      </c>
      <c r="E38" s="25">
        <f ca="1">IF(B38&lt;DATA_ANALYSIS!S$8,C38,IF(B38&gt;DATA_ANALYSIS!S$9,D38,B38))</f>
        <v>20</v>
      </c>
      <c r="F38" s="25">
        <f ca="1">DATA_ANALYSIS!E$20*'MONTE CARLO ANALYSIS'!E38+DATA_ANALYSIS!R$20</f>
        <v>42.589686526355941</v>
      </c>
      <c r="G38" s="23"/>
      <c r="H38" s="23"/>
      <c r="I38" s="23"/>
    </row>
    <row r="39" spans="2:9" x14ac:dyDescent="0.25">
      <c r="B39" s="25">
        <f ca="1">_xlfn.NORM.INV(RAND(), DATA_ANALYSIS!Q$23, DATA_ANALYSIS!U$20)</f>
        <v>25.867852082113917</v>
      </c>
      <c r="C39" s="25">
        <f t="shared" ca="1" si="0"/>
        <v>25.867852082113917</v>
      </c>
      <c r="D39" s="25">
        <f ca="1">IF(B39&gt;DATA_ANALYSIS!S$9, DATA_ANALYSIS!S$9, B39)</f>
        <v>20</v>
      </c>
      <c r="E39" s="25">
        <f ca="1">IF(B39&lt;DATA_ANALYSIS!S$8,C39,IF(B39&gt;DATA_ANALYSIS!S$9,D39,B39))</f>
        <v>20</v>
      </c>
      <c r="F39" s="25">
        <f ca="1">DATA_ANALYSIS!E$20*'MONTE CARLO ANALYSIS'!E39+DATA_ANALYSIS!R$20</f>
        <v>42.589686526355941</v>
      </c>
      <c r="G39" s="23"/>
      <c r="H39" s="23"/>
      <c r="I39" s="23"/>
    </row>
    <row r="40" spans="2:9" x14ac:dyDescent="0.25">
      <c r="B40" s="25">
        <f ca="1">_xlfn.NORM.INV(RAND(), DATA_ANALYSIS!Q$23, DATA_ANALYSIS!U$20)</f>
        <v>35.72112596754318</v>
      </c>
      <c r="C40" s="25">
        <f t="shared" ca="1" si="0"/>
        <v>35.72112596754318</v>
      </c>
      <c r="D40" s="25">
        <f ca="1">IF(B40&gt;DATA_ANALYSIS!S$9, DATA_ANALYSIS!S$9, B40)</f>
        <v>20</v>
      </c>
      <c r="E40" s="25">
        <f ca="1">IF(B40&lt;DATA_ANALYSIS!S$8,C40,IF(B40&gt;DATA_ANALYSIS!S$9,D40,B40))</f>
        <v>20</v>
      </c>
      <c r="F40" s="25">
        <f ca="1">DATA_ANALYSIS!E$20*'MONTE CARLO ANALYSIS'!E40+DATA_ANALYSIS!R$20</f>
        <v>42.589686526355941</v>
      </c>
      <c r="G40" s="23"/>
      <c r="H40" s="23"/>
      <c r="I40" s="23"/>
    </row>
    <row r="41" spans="2:9" x14ac:dyDescent="0.25">
      <c r="B41" s="25">
        <f ca="1">_xlfn.NORM.INV(RAND(), DATA_ANALYSIS!Q$23, DATA_ANALYSIS!U$20)</f>
        <v>17.896485757375142</v>
      </c>
      <c r="C41" s="25">
        <f t="shared" ca="1" si="0"/>
        <v>17.896485757375142</v>
      </c>
      <c r="D41" s="25">
        <f ca="1">IF(B41&gt;DATA_ANALYSIS!S$9, DATA_ANALYSIS!S$9, B41)</f>
        <v>17.896485757375142</v>
      </c>
      <c r="E41" s="25">
        <f ca="1">IF(B41&lt;DATA_ANALYSIS!S$8,C41,IF(B41&gt;DATA_ANALYSIS!S$9,D41,B41))</f>
        <v>17.896485757375142</v>
      </c>
      <c r="F41" s="25">
        <f ca="1">DATA_ANALYSIS!E$20*'MONTE CARLO ANALYSIS'!E41+DATA_ANALYSIS!R$20</f>
        <v>37.981202073710122</v>
      </c>
      <c r="G41" s="23"/>
      <c r="H41" s="23"/>
      <c r="I41" s="23"/>
    </row>
    <row r="42" spans="2:9" x14ac:dyDescent="0.25">
      <c r="B42" s="25">
        <f ca="1">_xlfn.NORM.INV(RAND(), DATA_ANALYSIS!Q$23, DATA_ANALYSIS!U$20)</f>
        <v>28.191993186864508</v>
      </c>
      <c r="C42" s="25">
        <f t="shared" ca="1" si="0"/>
        <v>28.191993186864508</v>
      </c>
      <c r="D42" s="25">
        <f ca="1">IF(B42&gt;DATA_ANALYSIS!S$9, DATA_ANALYSIS!S$9, B42)</f>
        <v>20</v>
      </c>
      <c r="E42" s="25">
        <f ca="1">IF(B42&lt;DATA_ANALYSIS!S$8,C42,IF(B42&gt;DATA_ANALYSIS!S$9,D42,B42))</f>
        <v>20</v>
      </c>
      <c r="F42" s="25">
        <f ca="1">DATA_ANALYSIS!E$20*'MONTE CARLO ANALYSIS'!E42+DATA_ANALYSIS!R$20</f>
        <v>42.589686526355941</v>
      </c>
      <c r="G42" s="23"/>
      <c r="H42" s="23"/>
      <c r="I42" s="23"/>
    </row>
    <row r="43" spans="2:9" x14ac:dyDescent="0.25">
      <c r="B43" s="25">
        <f ca="1">_xlfn.NORM.INV(RAND(), DATA_ANALYSIS!Q$23, DATA_ANALYSIS!U$20)</f>
        <v>17.360699539700104</v>
      </c>
      <c r="C43" s="25">
        <f t="shared" ca="1" si="0"/>
        <v>17.360699539700104</v>
      </c>
      <c r="D43" s="25">
        <f ca="1">IF(B43&gt;DATA_ANALYSIS!S$9, DATA_ANALYSIS!S$9, B43)</f>
        <v>17.360699539700104</v>
      </c>
      <c r="E43" s="25">
        <f ca="1">IF(B43&lt;DATA_ANALYSIS!S$8,C43,IF(B43&gt;DATA_ANALYSIS!S$9,D43,B43))</f>
        <v>17.360699539700104</v>
      </c>
      <c r="F43" s="25">
        <f ca="1">DATA_ANALYSIS!E$20*'MONTE CARLO ANALYSIS'!E43+DATA_ANALYSIS!R$20</f>
        <v>36.807374768877523</v>
      </c>
      <c r="G43" s="23"/>
      <c r="H43" s="23"/>
      <c r="I43" s="23"/>
    </row>
    <row r="44" spans="2:9" x14ac:dyDescent="0.25">
      <c r="B44" s="25">
        <f ca="1">_xlfn.NORM.INV(RAND(), DATA_ANALYSIS!Q$23, DATA_ANALYSIS!U$20)</f>
        <v>35.937814199846535</v>
      </c>
      <c r="C44" s="25">
        <f t="shared" ca="1" si="0"/>
        <v>35.937814199846535</v>
      </c>
      <c r="D44" s="25">
        <f ca="1">IF(B44&gt;DATA_ANALYSIS!S$9, DATA_ANALYSIS!S$9, B44)</f>
        <v>20</v>
      </c>
      <c r="E44" s="25">
        <f ca="1">IF(B44&lt;DATA_ANALYSIS!S$8,C44,IF(B44&gt;DATA_ANALYSIS!S$9,D44,B44))</f>
        <v>20</v>
      </c>
      <c r="F44" s="25">
        <f ca="1">DATA_ANALYSIS!E$20*'MONTE CARLO ANALYSIS'!E44+DATA_ANALYSIS!R$20</f>
        <v>42.589686526355941</v>
      </c>
      <c r="G44" s="23"/>
      <c r="H44" s="23"/>
      <c r="I44" s="23"/>
    </row>
    <row r="45" spans="2:9" x14ac:dyDescent="0.25">
      <c r="B45" s="25">
        <f ca="1">_xlfn.NORM.INV(RAND(), DATA_ANALYSIS!Q$23, DATA_ANALYSIS!U$20)</f>
        <v>15.598007662422757</v>
      </c>
      <c r="C45" s="25">
        <f t="shared" ca="1" si="0"/>
        <v>15.598007662422757</v>
      </c>
      <c r="D45" s="25">
        <f ca="1">IF(B45&gt;DATA_ANALYSIS!S$9, DATA_ANALYSIS!S$9, B45)</f>
        <v>15.598007662422757</v>
      </c>
      <c r="E45" s="25">
        <f ca="1">IF(B45&lt;DATA_ANALYSIS!S$8,C45,IF(B45&gt;DATA_ANALYSIS!S$9,D45,B45))</f>
        <v>15.598007662422757</v>
      </c>
      <c r="F45" s="25">
        <f ca="1">DATA_ANALYSIS!E$20*'MONTE CARLO ANALYSIS'!E45+DATA_ANALYSIS!R$20</f>
        <v>32.945581039779185</v>
      </c>
      <c r="G45" s="23"/>
      <c r="H45" s="23"/>
      <c r="I45" s="23"/>
    </row>
    <row r="46" spans="2:9" x14ac:dyDescent="0.25">
      <c r="B46" s="25">
        <f ca="1">_xlfn.NORM.INV(RAND(), DATA_ANALYSIS!Q$23, DATA_ANALYSIS!U$20)</f>
        <v>37.870299582195301</v>
      </c>
      <c r="C46" s="25">
        <f t="shared" ca="1" si="0"/>
        <v>37.870299582195301</v>
      </c>
      <c r="D46" s="25">
        <f ca="1">IF(B46&gt;DATA_ANALYSIS!S$9, DATA_ANALYSIS!S$9, B46)</f>
        <v>20</v>
      </c>
      <c r="E46" s="25">
        <f ca="1">IF(B46&lt;DATA_ANALYSIS!S$8,C46,IF(B46&gt;DATA_ANALYSIS!S$9,D46,B46))</f>
        <v>20</v>
      </c>
      <c r="F46" s="25">
        <f ca="1">DATA_ANALYSIS!E$20*'MONTE CARLO ANALYSIS'!E46+DATA_ANALYSIS!R$20</f>
        <v>42.589686526355941</v>
      </c>
      <c r="G46" s="23"/>
      <c r="H46" s="23"/>
      <c r="I46" s="23"/>
    </row>
    <row r="47" spans="2:9" x14ac:dyDescent="0.25">
      <c r="B47" s="25">
        <f ca="1">_xlfn.NORM.INV(RAND(), DATA_ANALYSIS!Q$23, DATA_ANALYSIS!U$20)</f>
        <v>10.437990582477987</v>
      </c>
      <c r="C47" s="25">
        <f t="shared" ca="1" si="0"/>
        <v>10.437990582477987</v>
      </c>
      <c r="D47" s="25">
        <f ca="1">IF(B47&gt;DATA_ANALYSIS!S$9, DATA_ANALYSIS!S$9, B47)</f>
        <v>10.437990582477987</v>
      </c>
      <c r="E47" s="25">
        <f ca="1">IF(B47&lt;DATA_ANALYSIS!S$8,C47,IF(B47&gt;DATA_ANALYSIS!S$9,D47,B47))</f>
        <v>10.437990582477987</v>
      </c>
      <c r="F47" s="25">
        <f ca="1">DATA_ANALYSIS!E$20*'MONTE CARLO ANALYSIS'!E47+DATA_ANALYSIS!R$20</f>
        <v>21.640756947578705</v>
      </c>
      <c r="G47" s="23"/>
      <c r="H47" s="23"/>
      <c r="I47" s="23"/>
    </row>
    <row r="48" spans="2:9" x14ac:dyDescent="0.25">
      <c r="B48" s="25">
        <f ca="1">_xlfn.NORM.INV(RAND(), DATA_ANALYSIS!Q$23, DATA_ANALYSIS!U$20)</f>
        <v>15.526020866240954</v>
      </c>
      <c r="C48" s="25">
        <f t="shared" ca="1" si="0"/>
        <v>15.526020866240954</v>
      </c>
      <c r="D48" s="25">
        <f ca="1">IF(B48&gt;DATA_ANALYSIS!S$9, DATA_ANALYSIS!S$9, B48)</f>
        <v>15.526020866240954</v>
      </c>
      <c r="E48" s="25">
        <f ca="1">IF(B48&lt;DATA_ANALYSIS!S$8,C48,IF(B48&gt;DATA_ANALYSIS!S$9,D48,B48))</f>
        <v>15.526020866240954</v>
      </c>
      <c r="F48" s="25">
        <f ca="1">DATA_ANALYSIS!E$20*'MONTE CARLO ANALYSIS'!E48+DATA_ANALYSIS!R$20</f>
        <v>32.787868757980867</v>
      </c>
      <c r="G48" s="23"/>
      <c r="H48" s="23"/>
      <c r="I48" s="23"/>
    </row>
    <row r="49" spans="2:9" x14ac:dyDescent="0.25">
      <c r="B49" s="25">
        <f ca="1">_xlfn.NORM.INV(RAND(), DATA_ANALYSIS!Q$23, DATA_ANALYSIS!U$20)</f>
        <v>8.1383781081479434</v>
      </c>
      <c r="C49" s="25">
        <f t="shared" ca="1" si="0"/>
        <v>8.1383781081479434</v>
      </c>
      <c r="D49" s="25">
        <f ca="1">IF(B49&gt;DATA_ANALYSIS!S$9, DATA_ANALYSIS!S$9, B49)</f>
        <v>8.1383781081479434</v>
      </c>
      <c r="E49" s="25">
        <f ca="1">IF(B49&lt;DATA_ANALYSIS!S$8,C49,IF(B49&gt;DATA_ANALYSIS!S$9,D49,B49))</f>
        <v>8.1383781081479434</v>
      </c>
      <c r="F49" s="25">
        <f ca="1">DATA_ANALYSIS!E$20*'MONTE CARLO ANALYSIS'!E49+DATA_ANALYSIS!R$20</f>
        <v>16.602650658440357</v>
      </c>
      <c r="G49" s="23"/>
      <c r="H49" s="23"/>
      <c r="I49" s="23"/>
    </row>
    <row r="50" spans="2:9" x14ac:dyDescent="0.25">
      <c r="B50" s="25">
        <f ca="1">_xlfn.NORM.INV(RAND(), DATA_ANALYSIS!Q$23, DATA_ANALYSIS!U$20)</f>
        <v>6.4293597861081757</v>
      </c>
      <c r="C50" s="25">
        <f t="shared" ca="1" si="0"/>
        <v>6.4293597861081757</v>
      </c>
      <c r="D50" s="25">
        <f ca="1">IF(B50&gt;DATA_ANALYSIS!S$9, DATA_ANALYSIS!S$9, B50)</f>
        <v>6.4293597861081757</v>
      </c>
      <c r="E50" s="25">
        <f ca="1">IF(B50&lt;DATA_ANALYSIS!S$8,C50,IF(B50&gt;DATA_ANALYSIS!S$9,D50,B50))</f>
        <v>6.4293597861081757</v>
      </c>
      <c r="F50" s="25">
        <f ca="1">DATA_ANALYSIS!E$20*'MONTE CARLO ANALYSIS'!E50+DATA_ANALYSIS!R$20</f>
        <v>12.858447644830564</v>
      </c>
      <c r="G50" s="23"/>
      <c r="H50" s="23"/>
      <c r="I50" s="23"/>
    </row>
    <row r="51" spans="2:9" x14ac:dyDescent="0.25">
      <c r="B51" s="25">
        <f ca="1">_xlfn.NORM.INV(RAND(), DATA_ANALYSIS!Q$23, DATA_ANALYSIS!U$20)</f>
        <v>34.879448984589537</v>
      </c>
      <c r="C51" s="25">
        <f t="shared" ca="1" si="0"/>
        <v>34.879448984589537</v>
      </c>
      <c r="D51" s="25">
        <f ca="1">IF(B51&gt;DATA_ANALYSIS!S$9, DATA_ANALYSIS!S$9, B51)</f>
        <v>20</v>
      </c>
      <c r="E51" s="25">
        <f ca="1">IF(B51&lt;DATA_ANALYSIS!S$8,C51,IF(B51&gt;DATA_ANALYSIS!S$9,D51,B51))</f>
        <v>20</v>
      </c>
      <c r="F51" s="25">
        <f ca="1">DATA_ANALYSIS!E$20*'MONTE CARLO ANALYSIS'!E51+DATA_ANALYSIS!R$20</f>
        <v>42.589686526355941</v>
      </c>
      <c r="G51" s="23"/>
      <c r="H51" s="23"/>
      <c r="I51" s="23"/>
    </row>
    <row r="52" spans="2:9" x14ac:dyDescent="0.25">
      <c r="B52" s="25">
        <f ca="1">_xlfn.NORM.INV(RAND(), DATA_ANALYSIS!Q$23, DATA_ANALYSIS!U$20)</f>
        <v>10.49383104616359</v>
      </c>
      <c r="C52" s="25">
        <f t="shared" ca="1" si="0"/>
        <v>10.49383104616359</v>
      </c>
      <c r="D52" s="25">
        <f ca="1">IF(B52&gt;DATA_ANALYSIS!S$9, DATA_ANALYSIS!S$9, B52)</f>
        <v>10.49383104616359</v>
      </c>
      <c r="E52" s="25">
        <f ca="1">IF(B52&lt;DATA_ANALYSIS!S$8,C52,IF(B52&gt;DATA_ANALYSIS!S$9,D52,B52))</f>
        <v>10.49383104616359</v>
      </c>
      <c r="F52" s="25">
        <f ca="1">DATA_ANALYSIS!E$20*'MONTE CARLO ANALYSIS'!E52+DATA_ANALYSIS!R$20</f>
        <v>21.763095034723062</v>
      </c>
      <c r="G52" s="23"/>
      <c r="H52" s="23"/>
      <c r="I52" s="23"/>
    </row>
    <row r="53" spans="2:9" x14ac:dyDescent="0.25">
      <c r="B53" s="25">
        <f ca="1">_xlfn.NORM.INV(RAND(), DATA_ANALYSIS!Q$23, DATA_ANALYSIS!U$20)</f>
        <v>15.122693043510962</v>
      </c>
      <c r="C53" s="25">
        <f t="shared" ca="1" si="0"/>
        <v>15.122693043510962</v>
      </c>
      <c r="D53" s="25">
        <f ca="1">IF(B53&gt;DATA_ANALYSIS!S$9, DATA_ANALYSIS!S$9, B53)</f>
        <v>15.122693043510962</v>
      </c>
      <c r="E53" s="25">
        <f ca="1">IF(B53&lt;DATA_ANALYSIS!S$8,C53,IF(B53&gt;DATA_ANALYSIS!S$9,D53,B53))</f>
        <v>15.122693043510962</v>
      </c>
      <c r="F53" s="25">
        <f ca="1">DATA_ANALYSIS!E$20*'MONTE CARLO ANALYSIS'!E53+DATA_ANALYSIS!R$20</f>
        <v>31.904237944979457</v>
      </c>
      <c r="G53" s="23"/>
      <c r="H53" s="23"/>
      <c r="I53" s="23"/>
    </row>
    <row r="54" spans="2:9" x14ac:dyDescent="0.25">
      <c r="B54" s="25">
        <f ca="1">_xlfn.NORM.INV(RAND(), DATA_ANALYSIS!Q$23, DATA_ANALYSIS!U$20)</f>
        <v>22.53211530617126</v>
      </c>
      <c r="C54" s="25">
        <f t="shared" ca="1" si="0"/>
        <v>22.53211530617126</v>
      </c>
      <c r="D54" s="25">
        <f ca="1">IF(B54&gt;DATA_ANALYSIS!S$9, DATA_ANALYSIS!S$9, B54)</f>
        <v>20</v>
      </c>
      <c r="E54" s="25">
        <f ca="1">IF(B54&lt;DATA_ANALYSIS!S$8,C54,IF(B54&gt;DATA_ANALYSIS!S$9,D54,B54))</f>
        <v>20</v>
      </c>
      <c r="F54" s="25">
        <f ca="1">DATA_ANALYSIS!E$20*'MONTE CARLO ANALYSIS'!E54+DATA_ANALYSIS!R$20</f>
        <v>42.589686526355941</v>
      </c>
      <c r="G54" s="23"/>
      <c r="H54" s="23"/>
      <c r="I54" s="23"/>
    </row>
    <row r="55" spans="2:9" x14ac:dyDescent="0.25">
      <c r="B55" s="25">
        <f ca="1">_xlfn.NORM.INV(RAND(), DATA_ANALYSIS!Q$23, DATA_ANALYSIS!U$20)</f>
        <v>3.6641113369161733</v>
      </c>
      <c r="C55" s="25">
        <f t="shared" ca="1" si="0"/>
        <v>3.6641113369161733</v>
      </c>
      <c r="D55" s="25">
        <f ca="1">IF(B55&gt;DATA_ANALYSIS!S$9, DATA_ANALYSIS!S$9, B55)</f>
        <v>3.6641113369161733</v>
      </c>
      <c r="E55" s="25">
        <f ca="1">IF(B55&lt;DATA_ANALYSIS!S$8,C55,IF(B55&gt;DATA_ANALYSIS!S$9,D55,B55))</f>
        <v>3.6641113369161733</v>
      </c>
      <c r="F55" s="25">
        <f ca="1">DATA_ANALYSIS!E$20*'MONTE CARLO ANALYSIS'!E55+DATA_ANALYSIS!R$20</f>
        <v>6.800202719470672</v>
      </c>
      <c r="G55" s="23"/>
      <c r="H55" s="23"/>
      <c r="I55" s="23"/>
    </row>
    <row r="56" spans="2:9" x14ac:dyDescent="0.25">
      <c r="B56" s="25">
        <f ca="1">_xlfn.NORM.INV(RAND(), DATA_ANALYSIS!Q$23, DATA_ANALYSIS!U$20)</f>
        <v>37.48579599356853</v>
      </c>
      <c r="C56" s="25">
        <f t="shared" ca="1" si="0"/>
        <v>37.48579599356853</v>
      </c>
      <c r="D56" s="25">
        <f ca="1">IF(B56&gt;DATA_ANALYSIS!S$9, DATA_ANALYSIS!S$9, B56)</f>
        <v>20</v>
      </c>
      <c r="E56" s="25">
        <f ca="1">IF(B56&lt;DATA_ANALYSIS!S$8,C56,IF(B56&gt;DATA_ANALYSIS!S$9,D56,B56))</f>
        <v>20</v>
      </c>
      <c r="F56" s="25">
        <f ca="1">DATA_ANALYSIS!E$20*'MONTE CARLO ANALYSIS'!E56+DATA_ANALYSIS!R$20</f>
        <v>42.589686526355941</v>
      </c>
      <c r="G56" s="23"/>
      <c r="H56" s="23"/>
      <c r="I56" s="23"/>
    </row>
    <row r="57" spans="2:9" x14ac:dyDescent="0.25">
      <c r="B57" s="25">
        <f ca="1">_xlfn.NORM.INV(RAND(), DATA_ANALYSIS!Q$23, DATA_ANALYSIS!U$20)</f>
        <v>14.665228971517337</v>
      </c>
      <c r="C57" s="25">
        <f t="shared" ca="1" si="0"/>
        <v>14.665228971517337</v>
      </c>
      <c r="D57" s="25">
        <f ca="1">IF(B57&gt;DATA_ANALYSIS!S$9, DATA_ANALYSIS!S$9, B57)</f>
        <v>14.665228971517337</v>
      </c>
      <c r="E57" s="25">
        <f ca="1">IF(B57&lt;DATA_ANALYSIS!S$8,C57,IF(B57&gt;DATA_ANALYSIS!S$9,D57,B57))</f>
        <v>14.665228971517337</v>
      </c>
      <c r="F57" s="25">
        <f ca="1">DATA_ANALYSIS!E$20*'MONTE CARLO ANALYSIS'!E57+DATA_ANALYSIS!R$20</f>
        <v>30.902002723222203</v>
      </c>
      <c r="G57" s="23"/>
      <c r="H57" s="23"/>
      <c r="I57" s="23"/>
    </row>
    <row r="58" spans="2:9" x14ac:dyDescent="0.25">
      <c r="B58" s="25">
        <f ca="1">_xlfn.NORM.INV(RAND(), DATA_ANALYSIS!Q$23, DATA_ANALYSIS!U$20)</f>
        <v>20.685681294816597</v>
      </c>
      <c r="C58" s="25">
        <f t="shared" ca="1" si="0"/>
        <v>20.685681294816597</v>
      </c>
      <c r="D58" s="25">
        <f ca="1">IF(B58&gt;DATA_ANALYSIS!S$9, DATA_ANALYSIS!S$9, B58)</f>
        <v>20</v>
      </c>
      <c r="E58" s="25">
        <f ca="1">IF(B58&lt;DATA_ANALYSIS!S$8,C58,IF(B58&gt;DATA_ANALYSIS!S$9,D58,B58))</f>
        <v>20</v>
      </c>
      <c r="F58" s="25">
        <f ca="1">DATA_ANALYSIS!E$20*'MONTE CARLO ANALYSIS'!E58+DATA_ANALYSIS!R$20</f>
        <v>42.589686526355941</v>
      </c>
      <c r="G58" s="23"/>
      <c r="H58" s="23"/>
      <c r="I58" s="23"/>
    </row>
    <row r="59" spans="2:9" x14ac:dyDescent="0.25">
      <c r="B59" s="25">
        <f ca="1">_xlfn.NORM.INV(RAND(), DATA_ANALYSIS!Q$23, DATA_ANALYSIS!U$20)</f>
        <v>34.09933589062441</v>
      </c>
      <c r="C59" s="25">
        <f t="shared" ca="1" si="0"/>
        <v>34.09933589062441</v>
      </c>
      <c r="D59" s="25">
        <f ca="1">IF(B59&gt;DATA_ANALYSIS!S$9, DATA_ANALYSIS!S$9, B59)</f>
        <v>20</v>
      </c>
      <c r="E59" s="25">
        <f ca="1">IF(B59&lt;DATA_ANALYSIS!S$8,C59,IF(B59&gt;DATA_ANALYSIS!S$9,D59,B59))</f>
        <v>20</v>
      </c>
      <c r="F59" s="25">
        <f ca="1">DATA_ANALYSIS!E$20*'MONTE CARLO ANALYSIS'!E59+DATA_ANALYSIS!R$20</f>
        <v>42.589686526355941</v>
      </c>
      <c r="G59" s="23"/>
      <c r="H59" s="23"/>
      <c r="I59" s="23"/>
    </row>
    <row r="60" spans="2:9" x14ac:dyDescent="0.25">
      <c r="B60" s="25">
        <f ca="1">_xlfn.NORM.INV(RAND(), DATA_ANALYSIS!Q$23, DATA_ANALYSIS!U$20)</f>
        <v>32.857918764689245</v>
      </c>
      <c r="C60" s="25">
        <f t="shared" ca="1" si="0"/>
        <v>32.857918764689245</v>
      </c>
      <c r="D60" s="25">
        <f ca="1">IF(B60&gt;DATA_ANALYSIS!S$9, DATA_ANALYSIS!S$9, B60)</f>
        <v>20</v>
      </c>
      <c r="E60" s="25">
        <f ca="1">IF(B60&lt;DATA_ANALYSIS!S$8,C60,IF(B60&gt;DATA_ANALYSIS!S$9,D60,B60))</f>
        <v>20</v>
      </c>
      <c r="F60" s="25">
        <f ca="1">DATA_ANALYSIS!E$20*'MONTE CARLO ANALYSIS'!E60+DATA_ANALYSIS!R$20</f>
        <v>42.589686526355941</v>
      </c>
      <c r="G60" s="23"/>
      <c r="H60" s="23"/>
      <c r="I60" s="23"/>
    </row>
    <row r="61" spans="2:9" x14ac:dyDescent="0.25">
      <c r="B61" s="25">
        <f ca="1">_xlfn.NORM.INV(RAND(), DATA_ANALYSIS!Q$23, DATA_ANALYSIS!U$20)</f>
        <v>-4.8906163322779328</v>
      </c>
      <c r="C61" s="25">
        <f t="shared" ca="1" si="0"/>
        <v>0</v>
      </c>
      <c r="D61" s="25">
        <f ca="1">IF(B61&gt;DATA_ANALYSIS!S$9, DATA_ANALYSIS!S$9, B61)</f>
        <v>-4.8906163322779328</v>
      </c>
      <c r="E61" s="25">
        <f ca="1">IF(B61&lt;DATA_ANALYSIS!S$8,C61,IF(B61&gt;DATA_ANALYSIS!S$9,D61,B61))</f>
        <v>0</v>
      </c>
      <c r="F61" s="25">
        <f ca="1">DATA_ANALYSIS!E$20*'MONTE CARLO ANALYSIS'!E61+DATA_ANALYSIS!R$20</f>
        <v>-1.2273160806256698</v>
      </c>
      <c r="G61" s="23"/>
      <c r="H61" s="23"/>
      <c r="I61" s="23"/>
    </row>
    <row r="62" spans="2:9" x14ac:dyDescent="0.25">
      <c r="B62" s="25">
        <f ca="1">_xlfn.NORM.INV(RAND(), DATA_ANALYSIS!Q$23, DATA_ANALYSIS!U$20)</f>
        <v>9.1809760596864898</v>
      </c>
      <c r="C62" s="25">
        <f t="shared" ca="1" si="0"/>
        <v>9.1809760596864898</v>
      </c>
      <c r="D62" s="25">
        <f ca="1">IF(B62&gt;DATA_ANALYSIS!S$9, DATA_ANALYSIS!S$9, B62)</f>
        <v>9.1809760596864898</v>
      </c>
      <c r="E62" s="25">
        <f ca="1">IF(B62&lt;DATA_ANALYSIS!S$8,C62,IF(B62&gt;DATA_ANALYSIS!S$9,D62,B62))</f>
        <v>9.1809760596864898</v>
      </c>
      <c r="F62" s="25">
        <f ca="1">DATA_ANALYSIS!E$20*'MONTE CARLO ANALYSIS'!E62+DATA_ANALYSIS!R$20</f>
        <v>18.886826516470265</v>
      </c>
      <c r="G62" s="23"/>
      <c r="H62" s="23"/>
      <c r="I62" s="23"/>
    </row>
    <row r="63" spans="2:9" x14ac:dyDescent="0.25">
      <c r="B63" s="25">
        <f ca="1">_xlfn.NORM.INV(RAND(), DATA_ANALYSIS!Q$23, DATA_ANALYSIS!U$20)</f>
        <v>7.5974644583402071</v>
      </c>
      <c r="C63" s="25">
        <f t="shared" ca="1" si="0"/>
        <v>7.5974644583402071</v>
      </c>
      <c r="D63" s="25">
        <f ca="1">IF(B63&gt;DATA_ANALYSIS!S$9, DATA_ANALYSIS!S$9, B63)</f>
        <v>7.5974644583402071</v>
      </c>
      <c r="E63" s="25">
        <f ca="1">IF(B63&lt;DATA_ANALYSIS!S$8,C63,IF(B63&gt;DATA_ANALYSIS!S$9,D63,B63))</f>
        <v>7.5974644583402071</v>
      </c>
      <c r="F63" s="25">
        <f ca="1">DATA_ANALYSIS!E$20*'MONTE CARLO ANALYSIS'!E63+DATA_ANALYSIS!R$20</f>
        <v>15.41758991825148</v>
      </c>
      <c r="G63" s="23"/>
      <c r="H63" s="23"/>
      <c r="I63" s="23"/>
    </row>
    <row r="64" spans="2:9" x14ac:dyDescent="0.25">
      <c r="B64" s="25">
        <f ca="1">_xlfn.NORM.INV(RAND(), DATA_ANALYSIS!Q$23, DATA_ANALYSIS!U$20)</f>
        <v>18.042604273162116</v>
      </c>
      <c r="C64" s="25">
        <f t="shared" ca="1" si="0"/>
        <v>18.042604273162116</v>
      </c>
      <c r="D64" s="25">
        <f ca="1">IF(B64&gt;DATA_ANALYSIS!S$9, DATA_ANALYSIS!S$9, B64)</f>
        <v>18.042604273162116</v>
      </c>
      <c r="E64" s="25">
        <f ca="1">IF(B64&lt;DATA_ANALYSIS!S$8,C64,IF(B64&gt;DATA_ANALYSIS!S$9,D64,B64))</f>
        <v>18.042604273162116</v>
      </c>
      <c r="F64" s="25">
        <f ca="1">DATA_ANALYSIS!E$20*'MONTE CARLO ANALYSIS'!E64+DATA_ANALYSIS!R$20</f>
        <v>38.301325843068433</v>
      </c>
      <c r="G64" s="23"/>
      <c r="H64" s="23"/>
      <c r="I64" s="23"/>
    </row>
    <row r="65" spans="2:9" x14ac:dyDescent="0.25">
      <c r="B65" s="25">
        <f ca="1">_xlfn.NORM.INV(RAND(), DATA_ANALYSIS!Q$23, DATA_ANALYSIS!U$20)</f>
        <v>16.943412428865869</v>
      </c>
      <c r="C65" s="25">
        <f t="shared" ca="1" si="0"/>
        <v>16.943412428865869</v>
      </c>
      <c r="D65" s="25">
        <f ca="1">IF(B65&gt;DATA_ANALYSIS!S$9, DATA_ANALYSIS!S$9, B65)</f>
        <v>16.943412428865869</v>
      </c>
      <c r="E65" s="25">
        <f ca="1">IF(B65&lt;DATA_ANALYSIS!S$8,C65,IF(B65&gt;DATA_ANALYSIS!S$9,D65,B65))</f>
        <v>16.943412428865869</v>
      </c>
      <c r="F65" s="25">
        <f ca="1">DATA_ANALYSIS!E$20*'MONTE CARLO ANALYSIS'!E65+DATA_ANALYSIS!R$20</f>
        <v>35.893161247713351</v>
      </c>
      <c r="G65" s="23"/>
      <c r="H65" s="23"/>
      <c r="I65" s="23"/>
    </row>
    <row r="66" spans="2:9" x14ac:dyDescent="0.25">
      <c r="B66" s="25">
        <f ca="1">_xlfn.NORM.INV(RAND(), DATA_ANALYSIS!Q$23, DATA_ANALYSIS!U$20)</f>
        <v>14.846207538536657</v>
      </c>
      <c r="C66" s="25">
        <f t="shared" ca="1" si="0"/>
        <v>14.846207538536657</v>
      </c>
      <c r="D66" s="25">
        <f ca="1">IF(B66&gt;DATA_ANALYSIS!S$9, DATA_ANALYSIS!S$9, B66)</f>
        <v>14.846207538536657</v>
      </c>
      <c r="E66" s="25">
        <f ca="1">IF(B66&lt;DATA_ANALYSIS!S$8,C66,IF(B66&gt;DATA_ANALYSIS!S$9,D66,B66))</f>
        <v>14.846207538536657</v>
      </c>
      <c r="F66" s="25">
        <f ca="1">DATA_ANALYSIS!E$20*'MONTE CARLO ANALYSIS'!E66+DATA_ANALYSIS!R$20</f>
        <v>31.29849964036687</v>
      </c>
      <c r="G66" s="23"/>
      <c r="H66" s="23"/>
      <c r="I66" s="23"/>
    </row>
    <row r="67" spans="2:9" x14ac:dyDescent="0.25">
      <c r="B67" s="25">
        <f ca="1">_xlfn.NORM.INV(RAND(), DATA_ANALYSIS!Q$23, DATA_ANALYSIS!U$20)</f>
        <v>24.983415042112927</v>
      </c>
      <c r="C67" s="25">
        <f t="shared" ca="1" si="0"/>
        <v>24.983415042112927</v>
      </c>
      <c r="D67" s="25">
        <f ca="1">IF(B67&gt;DATA_ANALYSIS!S$9, DATA_ANALYSIS!S$9, B67)</f>
        <v>20</v>
      </c>
      <c r="E67" s="25">
        <f ca="1">IF(B67&lt;DATA_ANALYSIS!S$8,C67,IF(B67&gt;DATA_ANALYSIS!S$9,D67,B67))</f>
        <v>20</v>
      </c>
      <c r="F67" s="25">
        <f ca="1">DATA_ANALYSIS!E$20*'MONTE CARLO ANALYSIS'!E67+DATA_ANALYSIS!R$20</f>
        <v>42.589686526355941</v>
      </c>
      <c r="G67" s="23"/>
      <c r="H67" s="23"/>
      <c r="I67" s="23"/>
    </row>
    <row r="68" spans="2:9" x14ac:dyDescent="0.25">
      <c r="B68" s="25">
        <f ca="1">_xlfn.NORM.INV(RAND(), DATA_ANALYSIS!Q$23, DATA_ANALYSIS!U$20)</f>
        <v>33.25086889823028</v>
      </c>
      <c r="C68" s="25">
        <f t="shared" ca="1" si="0"/>
        <v>33.25086889823028</v>
      </c>
      <c r="D68" s="25">
        <f ca="1">IF(B68&gt;DATA_ANALYSIS!S$9, DATA_ANALYSIS!S$9, B68)</f>
        <v>20</v>
      </c>
      <c r="E68" s="25">
        <f ca="1">IF(B68&lt;DATA_ANALYSIS!S$8,C68,IF(B68&gt;DATA_ANALYSIS!S$9,D68,B68))</f>
        <v>20</v>
      </c>
      <c r="F68" s="25">
        <f ca="1">DATA_ANALYSIS!E$20*'MONTE CARLO ANALYSIS'!E68+DATA_ANALYSIS!R$20</f>
        <v>42.589686526355941</v>
      </c>
      <c r="G68" s="23"/>
      <c r="H68" s="23"/>
      <c r="I68" s="23"/>
    </row>
    <row r="69" spans="2:9" x14ac:dyDescent="0.25">
      <c r="B69" s="25">
        <f ca="1">_xlfn.NORM.INV(RAND(), DATA_ANALYSIS!Q$23, DATA_ANALYSIS!U$20)</f>
        <v>16.840733106715078</v>
      </c>
      <c r="C69" s="25">
        <f t="shared" ref="C69:C132" ca="1" si="1">IF(B69&lt;0,0, B69)</f>
        <v>16.840733106715078</v>
      </c>
      <c r="D69" s="25">
        <f ca="1">IF(B69&gt;DATA_ANALYSIS!S$9, DATA_ANALYSIS!S$9, B69)</f>
        <v>16.840733106715078</v>
      </c>
      <c r="E69" s="25">
        <f ca="1">IF(B69&lt;DATA_ANALYSIS!S$8,C69,IF(B69&gt;DATA_ANALYSIS!S$9,D69,B69))</f>
        <v>16.840733106715078</v>
      </c>
      <c r="F69" s="25">
        <f ca="1">DATA_ANALYSIS!E$20*'MONTE CARLO ANALYSIS'!E69+DATA_ANALYSIS!R$20</f>
        <v>35.668206241395133</v>
      </c>
      <c r="G69" s="23"/>
      <c r="H69" s="23"/>
      <c r="I69" s="23"/>
    </row>
    <row r="70" spans="2:9" x14ac:dyDescent="0.25">
      <c r="B70" s="25">
        <f ca="1">_xlfn.NORM.INV(RAND(), DATA_ANALYSIS!Q$23, DATA_ANALYSIS!U$20)</f>
        <v>14.955258378435865</v>
      </c>
      <c r="C70" s="25">
        <f t="shared" ca="1" si="1"/>
        <v>14.955258378435865</v>
      </c>
      <c r="D70" s="25">
        <f ca="1">IF(B70&gt;DATA_ANALYSIS!S$9, DATA_ANALYSIS!S$9, B70)</f>
        <v>14.955258378435865</v>
      </c>
      <c r="E70" s="25">
        <f ca="1">IF(B70&lt;DATA_ANALYSIS!S$8,C70,IF(B70&gt;DATA_ANALYSIS!S$9,D70,B70))</f>
        <v>14.955258378435865</v>
      </c>
      <c r="F70" s="25">
        <f ca="1">DATA_ANALYSIS!E$20*'MONTE CARLO ANALYSIS'!E70+DATA_ANALYSIS!R$20</f>
        <v>31.537413687174727</v>
      </c>
      <c r="G70" s="23"/>
      <c r="H70" s="23"/>
      <c r="I70" s="23"/>
    </row>
    <row r="71" spans="2:9" x14ac:dyDescent="0.25">
      <c r="B71" s="25">
        <f ca="1">_xlfn.NORM.INV(RAND(), DATA_ANALYSIS!Q$23, DATA_ANALYSIS!U$20)</f>
        <v>-2.225534266066564</v>
      </c>
      <c r="C71" s="25">
        <f t="shared" ca="1" si="1"/>
        <v>0</v>
      </c>
      <c r="D71" s="25">
        <f ca="1">IF(B71&gt;DATA_ANALYSIS!S$9, DATA_ANALYSIS!S$9, B71)</f>
        <v>-2.225534266066564</v>
      </c>
      <c r="E71" s="25">
        <f ca="1">IF(B71&lt;DATA_ANALYSIS!S$8,C71,IF(B71&gt;DATA_ANALYSIS!S$9,D71,B71))</f>
        <v>0</v>
      </c>
      <c r="F71" s="25">
        <f ca="1">DATA_ANALYSIS!E$20*'MONTE CARLO ANALYSIS'!E71+DATA_ANALYSIS!R$20</f>
        <v>-1.2273160806256698</v>
      </c>
      <c r="G71" s="23"/>
      <c r="H71" s="23"/>
      <c r="I71" s="23"/>
    </row>
    <row r="72" spans="2:9" x14ac:dyDescent="0.25">
      <c r="B72" s="25">
        <f ca="1">_xlfn.NORM.INV(RAND(), DATA_ANALYSIS!Q$23, DATA_ANALYSIS!U$20)</f>
        <v>-5.3164180930747129</v>
      </c>
      <c r="C72" s="25">
        <f t="shared" ca="1" si="1"/>
        <v>0</v>
      </c>
      <c r="D72" s="25">
        <f ca="1">IF(B72&gt;DATA_ANALYSIS!S$9, DATA_ANALYSIS!S$9, B72)</f>
        <v>-5.3164180930747129</v>
      </c>
      <c r="E72" s="25">
        <f ca="1">IF(B72&lt;DATA_ANALYSIS!S$8,C72,IF(B72&gt;DATA_ANALYSIS!S$9,D72,B72))</f>
        <v>0</v>
      </c>
      <c r="F72" s="25">
        <f ca="1">DATA_ANALYSIS!E$20*'MONTE CARLO ANALYSIS'!E72+DATA_ANALYSIS!R$20</f>
        <v>-1.2273160806256698</v>
      </c>
      <c r="G72" s="23"/>
      <c r="H72" s="23"/>
      <c r="I72" s="23"/>
    </row>
    <row r="73" spans="2:9" x14ac:dyDescent="0.25">
      <c r="B73" s="25">
        <f ca="1">_xlfn.NORM.INV(RAND(), DATA_ANALYSIS!Q$23, DATA_ANALYSIS!U$20)</f>
        <v>13.276877955929336</v>
      </c>
      <c r="C73" s="25">
        <f t="shared" ca="1" si="1"/>
        <v>13.276877955929336</v>
      </c>
      <c r="D73" s="25">
        <f ca="1">IF(B73&gt;DATA_ANALYSIS!S$9, DATA_ANALYSIS!S$9, B73)</f>
        <v>13.276877955929336</v>
      </c>
      <c r="E73" s="25">
        <f ca="1">IF(B73&lt;DATA_ANALYSIS!S$8,C73,IF(B73&gt;DATA_ANALYSIS!S$9,D73,B73))</f>
        <v>13.276877955929336</v>
      </c>
      <c r="F73" s="25">
        <f ca="1">DATA_ANALYSIS!E$20*'MONTE CARLO ANALYSIS'!E73+DATA_ANALYSIS!R$20</f>
        <v>27.860333719750951</v>
      </c>
      <c r="G73" s="23"/>
      <c r="H73" s="23"/>
      <c r="I73" s="23"/>
    </row>
    <row r="74" spans="2:9" x14ac:dyDescent="0.25">
      <c r="B74" s="25">
        <f ca="1">_xlfn.NORM.INV(RAND(), DATA_ANALYSIS!Q$23, DATA_ANALYSIS!U$20)</f>
        <v>39.194401161819385</v>
      </c>
      <c r="C74" s="25">
        <f t="shared" ca="1" si="1"/>
        <v>39.194401161819385</v>
      </c>
      <c r="D74" s="25">
        <f ca="1">IF(B74&gt;DATA_ANALYSIS!S$9, DATA_ANALYSIS!S$9, B74)</f>
        <v>20</v>
      </c>
      <c r="E74" s="25">
        <f ca="1">IF(B74&lt;DATA_ANALYSIS!S$8,C74,IF(B74&gt;DATA_ANALYSIS!S$9,D74,B74))</f>
        <v>20</v>
      </c>
      <c r="F74" s="25">
        <f ca="1">DATA_ANALYSIS!E$20*'MONTE CARLO ANALYSIS'!E74+DATA_ANALYSIS!R$20</f>
        <v>42.589686526355941</v>
      </c>
      <c r="G74" s="23"/>
      <c r="H74" s="23"/>
      <c r="I74" s="23"/>
    </row>
    <row r="75" spans="2:9" x14ac:dyDescent="0.25">
      <c r="B75" s="25">
        <f ca="1">_xlfn.NORM.INV(RAND(), DATA_ANALYSIS!Q$23, DATA_ANALYSIS!U$20)</f>
        <v>13.02401974456159</v>
      </c>
      <c r="C75" s="25">
        <f t="shared" ca="1" si="1"/>
        <v>13.02401974456159</v>
      </c>
      <c r="D75" s="25">
        <f ca="1">IF(B75&gt;DATA_ANALYSIS!S$9, DATA_ANALYSIS!S$9, B75)</f>
        <v>13.02401974456159</v>
      </c>
      <c r="E75" s="25">
        <f ca="1">IF(B75&lt;DATA_ANALYSIS!S$8,C75,IF(B75&gt;DATA_ANALYSIS!S$9,D75,B75))</f>
        <v>13.02401974456159</v>
      </c>
      <c r="F75" s="25">
        <f ca="1">DATA_ANALYSIS!E$20*'MONTE CARLO ANALYSIS'!E75+DATA_ANALYSIS!R$20</f>
        <v>27.306359274416089</v>
      </c>
      <c r="G75" s="23"/>
      <c r="H75" s="23"/>
      <c r="I75" s="23"/>
    </row>
    <row r="76" spans="2:9" x14ac:dyDescent="0.25">
      <c r="B76" s="25">
        <f ca="1">_xlfn.NORM.INV(RAND(), DATA_ANALYSIS!Q$23, DATA_ANALYSIS!U$20)</f>
        <v>12.383399641249795</v>
      </c>
      <c r="C76" s="25">
        <f t="shared" ca="1" si="1"/>
        <v>12.383399641249795</v>
      </c>
      <c r="D76" s="25">
        <f ca="1">IF(B76&gt;DATA_ANALYSIS!S$9, DATA_ANALYSIS!S$9, B76)</f>
        <v>12.383399641249795</v>
      </c>
      <c r="E76" s="25">
        <f ca="1">IF(B76&lt;DATA_ANALYSIS!S$8,C76,IF(B76&gt;DATA_ANALYSIS!S$9,D76,B76))</f>
        <v>12.383399641249795</v>
      </c>
      <c r="F76" s="25">
        <f ca="1">DATA_ANALYSIS!E$20*'MONTE CARLO ANALYSIS'!E76+DATA_ANALYSIS!R$20</f>
        <v>25.902856637571201</v>
      </c>
      <c r="G76" s="23"/>
      <c r="H76" s="23"/>
      <c r="I76" s="23"/>
    </row>
    <row r="77" spans="2:9" x14ac:dyDescent="0.25">
      <c r="B77" s="25">
        <f ca="1">_xlfn.NORM.INV(RAND(), DATA_ANALYSIS!Q$23, DATA_ANALYSIS!U$20)</f>
        <v>15.36587821968758</v>
      </c>
      <c r="C77" s="25">
        <f t="shared" ca="1" si="1"/>
        <v>15.36587821968758</v>
      </c>
      <c r="D77" s="25">
        <f ca="1">IF(B77&gt;DATA_ANALYSIS!S$9, DATA_ANALYSIS!S$9, B77)</f>
        <v>15.36587821968758</v>
      </c>
      <c r="E77" s="25">
        <f ca="1">IF(B77&lt;DATA_ANALYSIS!S$8,C77,IF(B77&gt;DATA_ANALYSIS!S$9,D77,B77))</f>
        <v>15.36587821968758</v>
      </c>
      <c r="F77" s="25">
        <f ca="1">DATA_ANALYSIS!E$20*'MONTE CARLO ANALYSIS'!E77+DATA_ANALYSIS!R$20</f>
        <v>32.437020219904966</v>
      </c>
      <c r="G77" s="23"/>
      <c r="H77" s="23"/>
      <c r="I77" s="23"/>
    </row>
    <row r="78" spans="2:9" x14ac:dyDescent="0.25">
      <c r="B78" s="25">
        <f ca="1">_xlfn.NORM.INV(RAND(), DATA_ANALYSIS!Q$23, DATA_ANALYSIS!U$20)</f>
        <v>-5.5842612383070858</v>
      </c>
      <c r="C78" s="25">
        <f t="shared" ca="1" si="1"/>
        <v>0</v>
      </c>
      <c r="D78" s="25">
        <f ca="1">IF(B78&gt;DATA_ANALYSIS!S$9, DATA_ANALYSIS!S$9, B78)</f>
        <v>-5.5842612383070858</v>
      </c>
      <c r="E78" s="25">
        <f ca="1">IF(B78&lt;DATA_ANALYSIS!S$8,C78,IF(B78&gt;DATA_ANALYSIS!S$9,D78,B78))</f>
        <v>0</v>
      </c>
      <c r="F78" s="25">
        <f ca="1">DATA_ANALYSIS!E$20*'MONTE CARLO ANALYSIS'!E78+DATA_ANALYSIS!R$20</f>
        <v>-1.2273160806256698</v>
      </c>
      <c r="G78" s="23"/>
      <c r="H78" s="23"/>
      <c r="I78" s="23"/>
    </row>
    <row r="79" spans="2:9" x14ac:dyDescent="0.25">
      <c r="B79" s="25">
        <f ca="1">_xlfn.NORM.INV(RAND(), DATA_ANALYSIS!Q$23, DATA_ANALYSIS!U$20)</f>
        <v>10.702010647273362</v>
      </c>
      <c r="C79" s="25">
        <f t="shared" ca="1" si="1"/>
        <v>10.702010647273362</v>
      </c>
      <c r="D79" s="25">
        <f ca="1">IF(B79&gt;DATA_ANALYSIS!S$9, DATA_ANALYSIS!S$9, B79)</f>
        <v>10.702010647273362</v>
      </c>
      <c r="E79" s="25">
        <f ca="1">IF(B79&lt;DATA_ANALYSIS!S$8,C79,IF(B79&gt;DATA_ANALYSIS!S$9,D79,B79))</f>
        <v>10.702010647273362</v>
      </c>
      <c r="F79" s="25">
        <f ca="1">DATA_ANALYSIS!E$20*'MONTE CARLO ANALYSIS'!E79+DATA_ANALYSIS!R$20</f>
        <v>22.219185340950425</v>
      </c>
      <c r="G79" s="23"/>
      <c r="H79" s="23"/>
      <c r="I79" s="23"/>
    </row>
    <row r="80" spans="2:9" x14ac:dyDescent="0.25">
      <c r="B80" s="25">
        <f ca="1">_xlfn.NORM.INV(RAND(), DATA_ANALYSIS!Q$23, DATA_ANALYSIS!U$20)</f>
        <v>20.705884115765631</v>
      </c>
      <c r="C80" s="25">
        <f t="shared" ca="1" si="1"/>
        <v>20.705884115765631</v>
      </c>
      <c r="D80" s="25">
        <f ca="1">IF(B80&gt;DATA_ANALYSIS!S$9, DATA_ANALYSIS!S$9, B80)</f>
        <v>20</v>
      </c>
      <c r="E80" s="25">
        <f ca="1">IF(B80&lt;DATA_ANALYSIS!S$8,C80,IF(B80&gt;DATA_ANALYSIS!S$9,D80,B80))</f>
        <v>20</v>
      </c>
      <c r="F80" s="25">
        <f ca="1">DATA_ANALYSIS!E$20*'MONTE CARLO ANALYSIS'!E80+DATA_ANALYSIS!R$20</f>
        <v>42.589686526355941</v>
      </c>
      <c r="G80" s="23"/>
      <c r="H80" s="23"/>
      <c r="I80" s="23"/>
    </row>
    <row r="81" spans="2:9" x14ac:dyDescent="0.25">
      <c r="B81" s="25">
        <f ca="1">_xlfn.NORM.INV(RAND(), DATA_ANALYSIS!Q$23, DATA_ANALYSIS!U$20)</f>
        <v>3.9507448613316019</v>
      </c>
      <c r="C81" s="25">
        <f t="shared" ca="1" si="1"/>
        <v>3.9507448613316019</v>
      </c>
      <c r="D81" s="25">
        <f ca="1">IF(B81&gt;DATA_ANALYSIS!S$9, DATA_ANALYSIS!S$9, B81)</f>
        <v>3.9507448613316019</v>
      </c>
      <c r="E81" s="25">
        <f ca="1">IF(B81&lt;DATA_ANALYSIS!S$8,C81,IF(B81&gt;DATA_ANALYSIS!S$9,D81,B81))</f>
        <v>3.9507448613316019</v>
      </c>
      <c r="F81" s="25">
        <f ca="1">DATA_ANALYSIS!E$20*'MONTE CARLO ANALYSIS'!E81+DATA_ANALYSIS!R$20</f>
        <v>7.4281738137986313</v>
      </c>
      <c r="G81" s="23"/>
      <c r="H81" s="23"/>
      <c r="I81" s="23"/>
    </row>
    <row r="82" spans="2:9" x14ac:dyDescent="0.25">
      <c r="B82" s="25">
        <f ca="1">_xlfn.NORM.INV(RAND(), DATA_ANALYSIS!Q$23, DATA_ANALYSIS!U$20)</f>
        <v>11.783250604783928</v>
      </c>
      <c r="C82" s="25">
        <f t="shared" ca="1" si="1"/>
        <v>11.783250604783928</v>
      </c>
      <c r="D82" s="25">
        <f ca="1">IF(B82&gt;DATA_ANALYSIS!S$9, DATA_ANALYSIS!S$9, B82)</f>
        <v>11.783250604783928</v>
      </c>
      <c r="E82" s="25">
        <f ca="1">IF(B82&lt;DATA_ANALYSIS!S$8,C82,IF(B82&gt;DATA_ANALYSIS!S$9,D82,B82))</f>
        <v>11.783250604783928</v>
      </c>
      <c r="F82" s="25">
        <f ca="1">DATA_ANALYSIS!E$20*'MONTE CARLO ANALYSIS'!E82+DATA_ANALYSIS!R$20</f>
        <v>24.588020042801084</v>
      </c>
      <c r="G82" s="23"/>
      <c r="H82" s="23"/>
      <c r="I82" s="23"/>
    </row>
    <row r="83" spans="2:9" x14ac:dyDescent="0.25">
      <c r="B83" s="25">
        <f ca="1">_xlfn.NORM.INV(RAND(), DATA_ANALYSIS!Q$23, DATA_ANALYSIS!U$20)</f>
        <v>36.865401320875897</v>
      </c>
      <c r="C83" s="25">
        <f t="shared" ca="1" si="1"/>
        <v>36.865401320875897</v>
      </c>
      <c r="D83" s="25">
        <f ca="1">IF(B83&gt;DATA_ANALYSIS!S$9, DATA_ANALYSIS!S$9, B83)</f>
        <v>20</v>
      </c>
      <c r="E83" s="25">
        <f ca="1">IF(B83&lt;DATA_ANALYSIS!S$8,C83,IF(B83&gt;DATA_ANALYSIS!S$9,D83,B83))</f>
        <v>20</v>
      </c>
      <c r="F83" s="25">
        <f ca="1">DATA_ANALYSIS!E$20*'MONTE CARLO ANALYSIS'!E83+DATA_ANALYSIS!R$20</f>
        <v>42.589686526355941</v>
      </c>
      <c r="G83" s="23"/>
      <c r="H83" s="23"/>
      <c r="I83" s="23"/>
    </row>
    <row r="84" spans="2:9" x14ac:dyDescent="0.25">
      <c r="B84" s="25">
        <f ca="1">_xlfn.NORM.INV(RAND(), DATA_ANALYSIS!Q$23, DATA_ANALYSIS!U$20)</f>
        <v>30.730145775739363</v>
      </c>
      <c r="C84" s="25">
        <f t="shared" ca="1" si="1"/>
        <v>30.730145775739363</v>
      </c>
      <c r="D84" s="25">
        <f ca="1">IF(B84&gt;DATA_ANALYSIS!S$9, DATA_ANALYSIS!S$9, B84)</f>
        <v>20</v>
      </c>
      <c r="E84" s="25">
        <f ca="1">IF(B84&lt;DATA_ANALYSIS!S$8,C84,IF(B84&gt;DATA_ANALYSIS!S$9,D84,B84))</f>
        <v>20</v>
      </c>
      <c r="F84" s="25">
        <f ca="1">DATA_ANALYSIS!E$20*'MONTE CARLO ANALYSIS'!E84+DATA_ANALYSIS!R$20</f>
        <v>42.589686526355941</v>
      </c>
      <c r="G84" s="23"/>
      <c r="H84" s="23"/>
      <c r="I84" s="23"/>
    </row>
    <row r="85" spans="2:9" x14ac:dyDescent="0.25">
      <c r="B85" s="25">
        <f ca="1">_xlfn.NORM.INV(RAND(), DATA_ANALYSIS!Q$23, DATA_ANALYSIS!U$20)</f>
        <v>13.447581650896559</v>
      </c>
      <c r="C85" s="25">
        <f t="shared" ca="1" si="1"/>
        <v>13.447581650896559</v>
      </c>
      <c r="D85" s="25">
        <f ca="1">IF(B85&gt;DATA_ANALYSIS!S$9, DATA_ANALYSIS!S$9, B85)</f>
        <v>13.447581650896559</v>
      </c>
      <c r="E85" s="25">
        <f ca="1">IF(B85&lt;DATA_ANALYSIS!S$8,C85,IF(B85&gt;DATA_ANALYSIS!S$9,D85,B85))</f>
        <v>13.447581650896559</v>
      </c>
      <c r="F85" s="25">
        <f ca="1">DATA_ANALYSIS!E$20*'MONTE CARLO ANALYSIS'!E85+DATA_ANALYSIS!R$20</f>
        <v>28.234319932120961</v>
      </c>
      <c r="G85" s="23"/>
      <c r="H85" s="23"/>
      <c r="I85" s="23"/>
    </row>
    <row r="86" spans="2:9" x14ac:dyDescent="0.25">
      <c r="B86" s="25">
        <f ca="1">_xlfn.NORM.INV(RAND(), DATA_ANALYSIS!Q$23, DATA_ANALYSIS!U$20)</f>
        <v>24.735932039715347</v>
      </c>
      <c r="C86" s="25">
        <f t="shared" ca="1" si="1"/>
        <v>24.735932039715347</v>
      </c>
      <c r="D86" s="25">
        <f ca="1">IF(B86&gt;DATA_ANALYSIS!S$9, DATA_ANALYSIS!S$9, B86)</f>
        <v>20</v>
      </c>
      <c r="E86" s="25">
        <f ca="1">IF(B86&lt;DATA_ANALYSIS!S$8,C86,IF(B86&gt;DATA_ANALYSIS!S$9,D86,B86))</f>
        <v>20</v>
      </c>
      <c r="F86" s="25">
        <f ca="1">DATA_ANALYSIS!E$20*'MONTE CARLO ANALYSIS'!E86+DATA_ANALYSIS!R$20</f>
        <v>42.589686526355941</v>
      </c>
      <c r="G86" s="23"/>
      <c r="H86" s="23"/>
      <c r="I86" s="23"/>
    </row>
    <row r="87" spans="2:9" x14ac:dyDescent="0.25">
      <c r="B87" s="25">
        <f ca="1">_xlfn.NORM.INV(RAND(), DATA_ANALYSIS!Q$23, DATA_ANALYSIS!U$20)</f>
        <v>8.636890551554071</v>
      </c>
      <c r="C87" s="25">
        <f t="shared" ca="1" si="1"/>
        <v>8.636890551554071</v>
      </c>
      <c r="D87" s="25">
        <f ca="1">IF(B87&gt;DATA_ANALYSIS!S$9, DATA_ANALYSIS!S$9, B87)</f>
        <v>8.636890551554071</v>
      </c>
      <c r="E87" s="25">
        <f ca="1">IF(B87&lt;DATA_ANALYSIS!S$8,C87,IF(B87&gt;DATA_ANALYSIS!S$9,D87,B87))</f>
        <v>8.636890551554071</v>
      </c>
      <c r="F87" s="25">
        <f ca="1">DATA_ANALYSIS!E$20*'MONTE CARLO ANALYSIS'!E87+DATA_ANALYSIS!R$20</f>
        <v>17.69481671005731</v>
      </c>
      <c r="G87" s="23"/>
      <c r="H87" s="23"/>
      <c r="I87" s="23"/>
    </row>
    <row r="88" spans="2:9" x14ac:dyDescent="0.25">
      <c r="B88" s="25">
        <f ca="1">_xlfn.NORM.INV(RAND(), DATA_ANALYSIS!Q$23, DATA_ANALYSIS!U$20)</f>
        <v>9.628254942302199</v>
      </c>
      <c r="C88" s="25">
        <f t="shared" ca="1" si="1"/>
        <v>9.628254942302199</v>
      </c>
      <c r="D88" s="25">
        <f ca="1">IF(B88&gt;DATA_ANALYSIS!S$9, DATA_ANALYSIS!S$9, B88)</f>
        <v>9.628254942302199</v>
      </c>
      <c r="E88" s="25">
        <f ca="1">IF(B88&lt;DATA_ANALYSIS!S$8,C88,IF(B88&gt;DATA_ANALYSIS!S$9,D88,B88))</f>
        <v>9.628254942302199</v>
      </c>
      <c r="F88" s="25">
        <f ca="1">DATA_ANALYSIS!E$20*'MONTE CARLO ANALYSIS'!E88+DATA_ANALYSIS!R$20</f>
        <v>19.866747514751282</v>
      </c>
      <c r="G88" s="23"/>
      <c r="H88" s="23"/>
      <c r="I88" s="23"/>
    </row>
    <row r="89" spans="2:9" x14ac:dyDescent="0.25">
      <c r="B89" s="25">
        <f ca="1">_xlfn.NORM.INV(RAND(), DATA_ANALYSIS!Q$23, DATA_ANALYSIS!U$20)</f>
        <v>25.34747538003462</v>
      </c>
      <c r="C89" s="25">
        <f t="shared" ca="1" si="1"/>
        <v>25.34747538003462</v>
      </c>
      <c r="D89" s="25">
        <f ca="1">IF(B89&gt;DATA_ANALYSIS!S$9, DATA_ANALYSIS!S$9, B89)</f>
        <v>20</v>
      </c>
      <c r="E89" s="25">
        <f ca="1">IF(B89&lt;DATA_ANALYSIS!S$8,C89,IF(B89&gt;DATA_ANALYSIS!S$9,D89,B89))</f>
        <v>20</v>
      </c>
      <c r="F89" s="25">
        <f ca="1">DATA_ANALYSIS!E$20*'MONTE CARLO ANALYSIS'!E89+DATA_ANALYSIS!R$20</f>
        <v>42.589686526355941</v>
      </c>
      <c r="G89" s="23"/>
      <c r="H89" s="23"/>
      <c r="I89" s="23"/>
    </row>
    <row r="90" spans="2:9" x14ac:dyDescent="0.25">
      <c r="B90" s="25">
        <f ca="1">_xlfn.NORM.INV(RAND(), DATA_ANALYSIS!Q$23, DATA_ANALYSIS!U$20)</f>
        <v>30.392228727280099</v>
      </c>
      <c r="C90" s="25">
        <f t="shared" ca="1" si="1"/>
        <v>30.392228727280099</v>
      </c>
      <c r="D90" s="25">
        <f ca="1">IF(B90&gt;DATA_ANALYSIS!S$9, DATA_ANALYSIS!S$9, B90)</f>
        <v>20</v>
      </c>
      <c r="E90" s="25">
        <f ca="1">IF(B90&lt;DATA_ANALYSIS!S$8,C90,IF(B90&gt;DATA_ANALYSIS!S$9,D90,B90))</f>
        <v>20</v>
      </c>
      <c r="F90" s="25">
        <f ca="1">DATA_ANALYSIS!E$20*'MONTE CARLO ANALYSIS'!E90+DATA_ANALYSIS!R$20</f>
        <v>42.589686526355941</v>
      </c>
      <c r="G90" s="23"/>
      <c r="H90" s="23"/>
      <c r="I90" s="23"/>
    </row>
    <row r="91" spans="2:9" x14ac:dyDescent="0.25">
      <c r="B91" s="25">
        <f ca="1">_xlfn.NORM.INV(RAND(), DATA_ANALYSIS!Q$23, DATA_ANALYSIS!U$20)</f>
        <v>9.0705860458825729</v>
      </c>
      <c r="C91" s="25">
        <f t="shared" ca="1" si="1"/>
        <v>9.0705860458825729</v>
      </c>
      <c r="D91" s="25">
        <f ca="1">IF(B91&gt;DATA_ANALYSIS!S$9, DATA_ANALYSIS!S$9, B91)</f>
        <v>9.0705860458825729</v>
      </c>
      <c r="E91" s="25">
        <f ca="1">IF(B91&lt;DATA_ANALYSIS!S$8,C91,IF(B91&gt;DATA_ANALYSIS!S$9,D91,B91))</f>
        <v>9.0705860458825729</v>
      </c>
      <c r="F91" s="25">
        <f ca="1">DATA_ANALYSIS!E$20*'MONTE CARLO ANALYSIS'!E91+DATA_ANALYSIS!R$20</f>
        <v>18.644978540338716</v>
      </c>
      <c r="G91" s="23"/>
      <c r="H91" s="23"/>
      <c r="I91" s="23"/>
    </row>
    <row r="92" spans="2:9" x14ac:dyDescent="0.25">
      <c r="B92" s="25">
        <f ca="1">_xlfn.NORM.INV(RAND(), DATA_ANALYSIS!Q$23, DATA_ANALYSIS!U$20)</f>
        <v>21.614874376518664</v>
      </c>
      <c r="C92" s="25">
        <f t="shared" ca="1" si="1"/>
        <v>21.614874376518664</v>
      </c>
      <c r="D92" s="25">
        <f ca="1">IF(B92&gt;DATA_ANALYSIS!S$9, DATA_ANALYSIS!S$9, B92)</f>
        <v>20</v>
      </c>
      <c r="E92" s="25">
        <f ca="1">IF(B92&lt;DATA_ANALYSIS!S$8,C92,IF(B92&gt;DATA_ANALYSIS!S$9,D92,B92))</f>
        <v>20</v>
      </c>
      <c r="F92" s="25">
        <f ca="1">DATA_ANALYSIS!E$20*'MONTE CARLO ANALYSIS'!E92+DATA_ANALYSIS!R$20</f>
        <v>42.589686526355941</v>
      </c>
      <c r="G92" s="23"/>
      <c r="H92" s="23"/>
      <c r="I92" s="23"/>
    </row>
    <row r="93" spans="2:9" x14ac:dyDescent="0.25">
      <c r="B93" s="25">
        <f ca="1">_xlfn.NORM.INV(RAND(), DATA_ANALYSIS!Q$23, DATA_ANALYSIS!U$20)</f>
        <v>24.534638827879672</v>
      </c>
      <c r="C93" s="25">
        <f t="shared" ca="1" si="1"/>
        <v>24.534638827879672</v>
      </c>
      <c r="D93" s="25">
        <f ca="1">IF(B93&gt;DATA_ANALYSIS!S$9, DATA_ANALYSIS!S$9, B93)</f>
        <v>20</v>
      </c>
      <c r="E93" s="25">
        <f ca="1">IF(B93&lt;DATA_ANALYSIS!S$8,C93,IF(B93&gt;DATA_ANALYSIS!S$9,D93,B93))</f>
        <v>20</v>
      </c>
      <c r="F93" s="25">
        <f ca="1">DATA_ANALYSIS!E$20*'MONTE CARLO ANALYSIS'!E93+DATA_ANALYSIS!R$20</f>
        <v>42.589686526355941</v>
      </c>
      <c r="G93" s="23"/>
      <c r="H93" s="23"/>
      <c r="I93" s="23"/>
    </row>
    <row r="94" spans="2:9" x14ac:dyDescent="0.25">
      <c r="B94" s="25">
        <f ca="1">_xlfn.NORM.INV(RAND(), DATA_ANALYSIS!Q$23, DATA_ANALYSIS!U$20)</f>
        <v>20.976146723040515</v>
      </c>
      <c r="C94" s="25">
        <f t="shared" ca="1" si="1"/>
        <v>20.976146723040515</v>
      </c>
      <c r="D94" s="25">
        <f ca="1">IF(B94&gt;DATA_ANALYSIS!S$9, DATA_ANALYSIS!S$9, B94)</f>
        <v>20</v>
      </c>
      <c r="E94" s="25">
        <f ca="1">IF(B94&lt;DATA_ANALYSIS!S$8,C94,IF(B94&gt;DATA_ANALYSIS!S$9,D94,B94))</f>
        <v>20</v>
      </c>
      <c r="F94" s="25">
        <f ca="1">DATA_ANALYSIS!E$20*'MONTE CARLO ANALYSIS'!E94+DATA_ANALYSIS!R$20</f>
        <v>42.589686526355941</v>
      </c>
      <c r="G94" s="23"/>
      <c r="H94" s="23"/>
      <c r="I94" s="23"/>
    </row>
    <row r="95" spans="2:9" x14ac:dyDescent="0.25">
      <c r="B95" s="25">
        <f ca="1">_xlfn.NORM.INV(RAND(), DATA_ANALYSIS!Q$23, DATA_ANALYSIS!U$20)</f>
        <v>20.887621925502138</v>
      </c>
      <c r="C95" s="25">
        <f t="shared" ca="1" si="1"/>
        <v>20.887621925502138</v>
      </c>
      <c r="D95" s="25">
        <f ca="1">IF(B95&gt;DATA_ANALYSIS!S$9, DATA_ANALYSIS!S$9, B95)</f>
        <v>20</v>
      </c>
      <c r="E95" s="25">
        <f ca="1">IF(B95&lt;DATA_ANALYSIS!S$8,C95,IF(B95&gt;DATA_ANALYSIS!S$9,D95,B95))</f>
        <v>20</v>
      </c>
      <c r="F95" s="25">
        <f ca="1">DATA_ANALYSIS!E$20*'MONTE CARLO ANALYSIS'!E95+DATA_ANALYSIS!R$20</f>
        <v>42.589686526355941</v>
      </c>
      <c r="G95" s="23"/>
      <c r="H95" s="23"/>
      <c r="I95" s="23"/>
    </row>
    <row r="96" spans="2:9" x14ac:dyDescent="0.25">
      <c r="B96" s="25">
        <f ca="1">_xlfn.NORM.INV(RAND(), DATA_ANALYSIS!Q$23, DATA_ANALYSIS!U$20)</f>
        <v>46.180011660748377</v>
      </c>
      <c r="C96" s="25">
        <f t="shared" ca="1" si="1"/>
        <v>46.180011660748377</v>
      </c>
      <c r="D96" s="25">
        <f ca="1">IF(B96&gt;DATA_ANALYSIS!S$9, DATA_ANALYSIS!S$9, B96)</f>
        <v>20</v>
      </c>
      <c r="E96" s="25">
        <f ca="1">IF(B96&lt;DATA_ANALYSIS!S$8,C96,IF(B96&gt;DATA_ANALYSIS!S$9,D96,B96))</f>
        <v>20</v>
      </c>
      <c r="F96" s="25">
        <f ca="1">DATA_ANALYSIS!E$20*'MONTE CARLO ANALYSIS'!E96+DATA_ANALYSIS!R$20</f>
        <v>42.589686526355941</v>
      </c>
      <c r="G96" s="23"/>
      <c r="H96" s="23"/>
      <c r="I96" s="23"/>
    </row>
    <row r="97" spans="2:9" x14ac:dyDescent="0.25">
      <c r="B97" s="25">
        <f ca="1">_xlfn.NORM.INV(RAND(), DATA_ANALYSIS!Q$23, DATA_ANALYSIS!U$20)</f>
        <v>22.034076088032414</v>
      </c>
      <c r="C97" s="25">
        <f t="shared" ca="1" si="1"/>
        <v>22.034076088032414</v>
      </c>
      <c r="D97" s="25">
        <f ca="1">IF(B97&gt;DATA_ANALYSIS!S$9, DATA_ANALYSIS!S$9, B97)</f>
        <v>20</v>
      </c>
      <c r="E97" s="25">
        <f ca="1">IF(B97&lt;DATA_ANALYSIS!S$8,C97,IF(B97&gt;DATA_ANALYSIS!S$9,D97,B97))</f>
        <v>20</v>
      </c>
      <c r="F97" s="25">
        <f ca="1">DATA_ANALYSIS!E$20*'MONTE CARLO ANALYSIS'!E97+DATA_ANALYSIS!R$20</f>
        <v>42.589686526355941</v>
      </c>
      <c r="G97" s="23"/>
      <c r="H97" s="23"/>
      <c r="I97" s="23"/>
    </row>
    <row r="98" spans="2:9" x14ac:dyDescent="0.25">
      <c r="B98" s="25">
        <f ca="1">_xlfn.NORM.INV(RAND(), DATA_ANALYSIS!Q$23, DATA_ANALYSIS!U$20)</f>
        <v>30.252018181757748</v>
      </c>
      <c r="C98" s="25">
        <f t="shared" ca="1" si="1"/>
        <v>30.252018181757748</v>
      </c>
      <c r="D98" s="25">
        <f ca="1">IF(B98&gt;DATA_ANALYSIS!S$9, DATA_ANALYSIS!S$9, B98)</f>
        <v>20</v>
      </c>
      <c r="E98" s="25">
        <f ca="1">IF(B98&lt;DATA_ANALYSIS!S$8,C98,IF(B98&gt;DATA_ANALYSIS!S$9,D98,B98))</f>
        <v>20</v>
      </c>
      <c r="F98" s="25">
        <f ca="1">DATA_ANALYSIS!E$20*'MONTE CARLO ANALYSIS'!E98+DATA_ANALYSIS!R$20</f>
        <v>42.589686526355941</v>
      </c>
      <c r="G98" s="23"/>
      <c r="H98" s="23"/>
      <c r="I98" s="23"/>
    </row>
    <row r="99" spans="2:9" x14ac:dyDescent="0.25">
      <c r="B99" s="25">
        <f ca="1">_xlfn.NORM.INV(RAND(), DATA_ANALYSIS!Q$23, DATA_ANALYSIS!U$20)</f>
        <v>32.826967434080572</v>
      </c>
      <c r="C99" s="25">
        <f t="shared" ca="1" si="1"/>
        <v>32.826967434080572</v>
      </c>
      <c r="D99" s="25">
        <f ca="1">IF(B99&gt;DATA_ANALYSIS!S$9, DATA_ANALYSIS!S$9, B99)</f>
        <v>20</v>
      </c>
      <c r="E99" s="25">
        <f ca="1">IF(B99&lt;DATA_ANALYSIS!S$8,C99,IF(B99&gt;DATA_ANALYSIS!S$9,D99,B99))</f>
        <v>20</v>
      </c>
      <c r="F99" s="25">
        <f ca="1">DATA_ANALYSIS!E$20*'MONTE CARLO ANALYSIS'!E99+DATA_ANALYSIS!R$20</f>
        <v>42.589686526355941</v>
      </c>
      <c r="G99" s="23"/>
      <c r="H99" s="23"/>
      <c r="I99" s="23"/>
    </row>
    <row r="100" spans="2:9" x14ac:dyDescent="0.25">
      <c r="B100" s="25">
        <f ca="1">_xlfn.NORM.INV(RAND(), DATA_ANALYSIS!Q$23, DATA_ANALYSIS!U$20)</f>
        <v>15.820171641950783</v>
      </c>
      <c r="C100" s="25">
        <f t="shared" ca="1" si="1"/>
        <v>15.820171641950783</v>
      </c>
      <c r="D100" s="25">
        <f ca="1">IF(B100&gt;DATA_ANALYSIS!S$9, DATA_ANALYSIS!S$9, B100)</f>
        <v>15.820171641950783</v>
      </c>
      <c r="E100" s="25">
        <f ca="1">IF(B100&lt;DATA_ANALYSIS!S$8,C100,IF(B100&gt;DATA_ANALYSIS!S$9,D100,B100))</f>
        <v>15.820171641950783</v>
      </c>
      <c r="F100" s="25">
        <f ca="1">DATA_ANALYSIS!E$20*'MONTE CARLO ANALYSIS'!E100+DATA_ANALYSIS!R$20</f>
        <v>33.432309023287033</v>
      </c>
      <c r="G100" s="23"/>
      <c r="H100" s="23"/>
      <c r="I100" s="23"/>
    </row>
    <row r="101" spans="2:9" x14ac:dyDescent="0.25">
      <c r="B101" s="25">
        <f ca="1">_xlfn.NORM.INV(RAND(), DATA_ANALYSIS!Q$23, DATA_ANALYSIS!U$20)</f>
        <v>34.556927416361816</v>
      </c>
      <c r="C101" s="25">
        <f t="shared" ca="1" si="1"/>
        <v>34.556927416361816</v>
      </c>
      <c r="D101" s="25">
        <f ca="1">IF(B101&gt;DATA_ANALYSIS!S$9, DATA_ANALYSIS!S$9, B101)</f>
        <v>20</v>
      </c>
      <c r="E101" s="25">
        <f ca="1">IF(B101&lt;DATA_ANALYSIS!S$8,C101,IF(B101&gt;DATA_ANALYSIS!S$9,D101,B101))</f>
        <v>20</v>
      </c>
      <c r="F101" s="25">
        <f ca="1">DATA_ANALYSIS!E$20*'MONTE CARLO ANALYSIS'!E101+DATA_ANALYSIS!R$20</f>
        <v>42.589686526355941</v>
      </c>
      <c r="G101" s="23"/>
      <c r="H101" s="23"/>
      <c r="I101" s="23"/>
    </row>
    <row r="102" spans="2:9" x14ac:dyDescent="0.25">
      <c r="B102" s="25">
        <f ca="1">_xlfn.NORM.INV(RAND(), DATA_ANALYSIS!Q$23, DATA_ANALYSIS!U$20)</f>
        <v>29.682634014723789</v>
      </c>
      <c r="C102" s="25">
        <f t="shared" ca="1" si="1"/>
        <v>29.682634014723789</v>
      </c>
      <c r="D102" s="25">
        <f ca="1">IF(B102&gt;DATA_ANALYSIS!S$9, DATA_ANALYSIS!S$9, B102)</f>
        <v>20</v>
      </c>
      <c r="E102" s="25">
        <f ca="1">IF(B102&lt;DATA_ANALYSIS!S$8,C102,IF(B102&gt;DATA_ANALYSIS!S$9,D102,B102))</f>
        <v>20</v>
      </c>
      <c r="F102" s="25">
        <f ca="1">DATA_ANALYSIS!E$20*'MONTE CARLO ANALYSIS'!E102+DATA_ANALYSIS!R$20</f>
        <v>42.589686526355941</v>
      </c>
      <c r="G102" s="23"/>
      <c r="H102" s="23"/>
      <c r="I102" s="23"/>
    </row>
    <row r="103" spans="2:9" x14ac:dyDescent="0.25">
      <c r="B103" s="25">
        <f ca="1">_xlfn.NORM.INV(RAND(), DATA_ANALYSIS!Q$23, DATA_ANALYSIS!U$20)</f>
        <v>34.597708141486109</v>
      </c>
      <c r="C103" s="25">
        <f t="shared" ca="1" si="1"/>
        <v>34.597708141486109</v>
      </c>
      <c r="D103" s="25">
        <f ca="1">IF(B103&gt;DATA_ANALYSIS!S$9, DATA_ANALYSIS!S$9, B103)</f>
        <v>20</v>
      </c>
      <c r="E103" s="25">
        <f ca="1">IF(B103&lt;DATA_ANALYSIS!S$8,C103,IF(B103&gt;DATA_ANALYSIS!S$9,D103,B103))</f>
        <v>20</v>
      </c>
      <c r="F103" s="25">
        <f ca="1">DATA_ANALYSIS!E$20*'MONTE CARLO ANALYSIS'!E103+DATA_ANALYSIS!R$20</f>
        <v>42.589686526355941</v>
      </c>
      <c r="G103" s="23"/>
      <c r="H103" s="23"/>
      <c r="I103" s="23"/>
    </row>
    <row r="104" spans="2:9" x14ac:dyDescent="0.25">
      <c r="B104" s="25">
        <f ca="1">_xlfn.NORM.INV(RAND(), DATA_ANALYSIS!Q$23, DATA_ANALYSIS!U$20)</f>
        <v>7.0814014059087178</v>
      </c>
      <c r="C104" s="25">
        <f t="shared" ca="1" si="1"/>
        <v>7.0814014059087178</v>
      </c>
      <c r="D104" s="25">
        <f ca="1">IF(B104&gt;DATA_ANALYSIS!S$9, DATA_ANALYSIS!S$9, B104)</f>
        <v>7.0814014059087178</v>
      </c>
      <c r="E104" s="25">
        <f ca="1">IF(B104&lt;DATA_ANALYSIS!S$8,C104,IF(B104&gt;DATA_ANALYSIS!S$9,D104,B104))</f>
        <v>7.0814014059087178</v>
      </c>
      <c r="F104" s="25">
        <f ca="1">DATA_ANALYSIS!E$20*'MONTE CARLO ANALYSIS'!E104+DATA_ANALYSIS!R$20</f>
        <v>14.286973112563608</v>
      </c>
      <c r="G104" s="23"/>
      <c r="H104" s="23"/>
      <c r="I104" s="23"/>
    </row>
    <row r="105" spans="2:9" x14ac:dyDescent="0.25">
      <c r="B105" s="25">
        <f ca="1">_xlfn.NORM.INV(RAND(), DATA_ANALYSIS!Q$23, DATA_ANALYSIS!U$20)</f>
        <v>24.661545197563264</v>
      </c>
      <c r="C105" s="25">
        <f t="shared" ca="1" si="1"/>
        <v>24.661545197563264</v>
      </c>
      <c r="D105" s="25">
        <f ca="1">IF(B105&gt;DATA_ANALYSIS!S$9, DATA_ANALYSIS!S$9, B105)</f>
        <v>20</v>
      </c>
      <c r="E105" s="25">
        <f ca="1">IF(B105&lt;DATA_ANALYSIS!S$8,C105,IF(B105&gt;DATA_ANALYSIS!S$9,D105,B105))</f>
        <v>20</v>
      </c>
      <c r="F105" s="25">
        <f ca="1">DATA_ANALYSIS!E$20*'MONTE CARLO ANALYSIS'!E105+DATA_ANALYSIS!R$20</f>
        <v>42.589686526355941</v>
      </c>
      <c r="G105" s="23"/>
      <c r="H105" s="23"/>
      <c r="I105" s="23"/>
    </row>
    <row r="106" spans="2:9" x14ac:dyDescent="0.25">
      <c r="B106" s="25">
        <f ca="1">_xlfn.NORM.INV(RAND(), DATA_ANALYSIS!Q$23, DATA_ANALYSIS!U$20)</f>
        <v>31.285252979858093</v>
      </c>
      <c r="C106" s="25">
        <f t="shared" ca="1" si="1"/>
        <v>31.285252979858093</v>
      </c>
      <c r="D106" s="25">
        <f ca="1">IF(B106&gt;DATA_ANALYSIS!S$9, DATA_ANALYSIS!S$9, B106)</f>
        <v>20</v>
      </c>
      <c r="E106" s="25">
        <f ca="1">IF(B106&lt;DATA_ANALYSIS!S$8,C106,IF(B106&gt;DATA_ANALYSIS!S$9,D106,B106))</f>
        <v>20</v>
      </c>
      <c r="F106" s="25">
        <f ca="1">DATA_ANALYSIS!E$20*'MONTE CARLO ANALYSIS'!E106+DATA_ANALYSIS!R$20</f>
        <v>42.589686526355941</v>
      </c>
      <c r="G106" s="23"/>
      <c r="H106" s="23"/>
      <c r="I106" s="23"/>
    </row>
    <row r="107" spans="2:9" x14ac:dyDescent="0.25">
      <c r="B107" s="25">
        <f ca="1">_xlfn.NORM.INV(RAND(), DATA_ANALYSIS!Q$23, DATA_ANALYSIS!U$20)</f>
        <v>20.127917985443688</v>
      </c>
      <c r="C107" s="25">
        <f t="shared" ca="1" si="1"/>
        <v>20.127917985443688</v>
      </c>
      <c r="D107" s="25">
        <f ca="1">IF(B107&gt;DATA_ANALYSIS!S$9, DATA_ANALYSIS!S$9, B107)</f>
        <v>20</v>
      </c>
      <c r="E107" s="25">
        <f ca="1">IF(B107&lt;DATA_ANALYSIS!S$8,C107,IF(B107&gt;DATA_ANALYSIS!S$9,D107,B107))</f>
        <v>20</v>
      </c>
      <c r="F107" s="25">
        <f ca="1">DATA_ANALYSIS!E$20*'MONTE CARLO ANALYSIS'!E107+DATA_ANALYSIS!R$20</f>
        <v>42.589686526355941</v>
      </c>
      <c r="G107" s="23"/>
      <c r="H107" s="23"/>
      <c r="I107" s="23"/>
    </row>
    <row r="108" spans="2:9" x14ac:dyDescent="0.25">
      <c r="B108" s="25">
        <f ca="1">_xlfn.NORM.INV(RAND(), DATA_ANALYSIS!Q$23, DATA_ANALYSIS!U$20)</f>
        <v>35.420256716386604</v>
      </c>
      <c r="C108" s="25">
        <f t="shared" ca="1" si="1"/>
        <v>35.420256716386604</v>
      </c>
      <c r="D108" s="25">
        <f ca="1">IF(B108&gt;DATA_ANALYSIS!S$9, DATA_ANALYSIS!S$9, B108)</f>
        <v>20</v>
      </c>
      <c r="E108" s="25">
        <f ca="1">IF(B108&lt;DATA_ANALYSIS!S$8,C108,IF(B108&gt;DATA_ANALYSIS!S$9,D108,B108))</f>
        <v>20</v>
      </c>
      <c r="F108" s="25">
        <f ca="1">DATA_ANALYSIS!E$20*'MONTE CARLO ANALYSIS'!E108+DATA_ANALYSIS!R$20</f>
        <v>42.589686526355941</v>
      </c>
      <c r="G108" s="23"/>
      <c r="H108" s="23"/>
      <c r="I108" s="23"/>
    </row>
    <row r="109" spans="2:9" x14ac:dyDescent="0.25">
      <c r="B109" s="25">
        <f ca="1">_xlfn.NORM.INV(RAND(), DATA_ANALYSIS!Q$23, DATA_ANALYSIS!U$20)</f>
        <v>-8.1448893617629814</v>
      </c>
      <c r="C109" s="25">
        <f t="shared" ca="1" si="1"/>
        <v>0</v>
      </c>
      <c r="D109" s="25">
        <f ca="1">IF(B109&gt;DATA_ANALYSIS!S$9, DATA_ANALYSIS!S$9, B109)</f>
        <v>-8.1448893617629814</v>
      </c>
      <c r="E109" s="25">
        <f ca="1">IF(B109&lt;DATA_ANALYSIS!S$8,C109,IF(B109&gt;DATA_ANALYSIS!S$9,D109,B109))</f>
        <v>0</v>
      </c>
      <c r="F109" s="25">
        <f ca="1">DATA_ANALYSIS!E$20*'MONTE CARLO ANALYSIS'!E109+DATA_ANALYSIS!R$20</f>
        <v>-1.2273160806256698</v>
      </c>
      <c r="G109" s="23"/>
      <c r="H109" s="23"/>
      <c r="I109" s="23"/>
    </row>
    <row r="110" spans="2:9" x14ac:dyDescent="0.25">
      <c r="B110" s="25">
        <f ca="1">_xlfn.NORM.INV(RAND(), DATA_ANALYSIS!Q$23, DATA_ANALYSIS!U$20)</f>
        <v>15.232126015969358</v>
      </c>
      <c r="C110" s="25">
        <f t="shared" ca="1" si="1"/>
        <v>15.232126015969358</v>
      </c>
      <c r="D110" s="25">
        <f ca="1">IF(B110&gt;DATA_ANALYSIS!S$9, DATA_ANALYSIS!S$9, B110)</f>
        <v>15.232126015969358</v>
      </c>
      <c r="E110" s="25">
        <f ca="1">IF(B110&lt;DATA_ANALYSIS!S$8,C110,IF(B110&gt;DATA_ANALYSIS!S$9,D110,B110))</f>
        <v>15.232126015969358</v>
      </c>
      <c r="F110" s="25">
        <f ca="1">DATA_ANALYSIS!E$20*'MONTE CARLO ANALYSIS'!E110+DATA_ANALYSIS!R$20</f>
        <v>32.143989186954421</v>
      </c>
      <c r="G110" s="23"/>
      <c r="H110" s="23"/>
      <c r="I110" s="23"/>
    </row>
    <row r="111" spans="2:9" x14ac:dyDescent="0.25">
      <c r="B111" s="25">
        <f ca="1">_xlfn.NORM.INV(RAND(), DATA_ANALYSIS!Q$23, DATA_ANALYSIS!U$20)</f>
        <v>22.239399404603791</v>
      </c>
      <c r="C111" s="25">
        <f t="shared" ca="1" si="1"/>
        <v>22.239399404603791</v>
      </c>
      <c r="D111" s="25">
        <f ca="1">IF(B111&gt;DATA_ANALYSIS!S$9, DATA_ANALYSIS!S$9, B111)</f>
        <v>20</v>
      </c>
      <c r="E111" s="25">
        <f ca="1">IF(B111&lt;DATA_ANALYSIS!S$8,C111,IF(B111&gt;DATA_ANALYSIS!S$9,D111,B111))</f>
        <v>20</v>
      </c>
      <c r="F111" s="25">
        <f ca="1">DATA_ANALYSIS!E$20*'MONTE CARLO ANALYSIS'!E111+DATA_ANALYSIS!R$20</f>
        <v>42.589686526355941</v>
      </c>
      <c r="G111" s="23"/>
      <c r="H111" s="23"/>
      <c r="I111" s="23"/>
    </row>
    <row r="112" spans="2:9" x14ac:dyDescent="0.25">
      <c r="B112" s="25">
        <f ca="1">_xlfn.NORM.INV(RAND(), DATA_ANALYSIS!Q$23, DATA_ANALYSIS!U$20)</f>
        <v>9.5180271901644975</v>
      </c>
      <c r="C112" s="25">
        <f t="shared" ca="1" si="1"/>
        <v>9.5180271901644975</v>
      </c>
      <c r="D112" s="25">
        <f ca="1">IF(B112&gt;DATA_ANALYSIS!S$9, DATA_ANALYSIS!S$9, B112)</f>
        <v>9.5180271901644975</v>
      </c>
      <c r="E112" s="25">
        <f ca="1">IF(B112&lt;DATA_ANALYSIS!S$8,C112,IF(B112&gt;DATA_ANALYSIS!S$9,D112,B112))</f>
        <v>9.5180271901644975</v>
      </c>
      <c r="F112" s="25">
        <f ca="1">DATA_ANALYSIS!E$20*'MONTE CARLO ANALYSIS'!E112+DATA_ANALYSIS!R$20</f>
        <v>19.625255029612312</v>
      </c>
      <c r="G112" s="23"/>
      <c r="H112" s="23"/>
      <c r="I112" s="23"/>
    </row>
    <row r="113" spans="2:9" x14ac:dyDescent="0.25">
      <c r="B113" s="25">
        <f ca="1">_xlfn.NORM.INV(RAND(), DATA_ANALYSIS!Q$23, DATA_ANALYSIS!U$20)</f>
        <v>31.542655538526297</v>
      </c>
      <c r="C113" s="25">
        <f t="shared" ca="1" si="1"/>
        <v>31.542655538526297</v>
      </c>
      <c r="D113" s="25">
        <f ca="1">IF(B113&gt;DATA_ANALYSIS!S$9, DATA_ANALYSIS!S$9, B113)</f>
        <v>20</v>
      </c>
      <c r="E113" s="25">
        <f ca="1">IF(B113&lt;DATA_ANALYSIS!S$8,C113,IF(B113&gt;DATA_ANALYSIS!S$9,D113,B113))</f>
        <v>20</v>
      </c>
      <c r="F113" s="25">
        <f ca="1">DATA_ANALYSIS!E$20*'MONTE CARLO ANALYSIS'!E113+DATA_ANALYSIS!R$20</f>
        <v>42.589686526355941</v>
      </c>
      <c r="G113" s="23"/>
      <c r="H113" s="23"/>
      <c r="I113" s="23"/>
    </row>
    <row r="114" spans="2:9" x14ac:dyDescent="0.25">
      <c r="B114" s="25">
        <f ca="1">_xlfn.NORM.INV(RAND(), DATA_ANALYSIS!Q$23, DATA_ANALYSIS!U$20)</f>
        <v>13.790825929973382</v>
      </c>
      <c r="C114" s="25">
        <f t="shared" ca="1" si="1"/>
        <v>13.790825929973382</v>
      </c>
      <c r="D114" s="25">
        <f ca="1">IF(B114&gt;DATA_ANALYSIS!S$9, DATA_ANALYSIS!S$9, B114)</f>
        <v>13.790825929973382</v>
      </c>
      <c r="E114" s="25">
        <f ca="1">IF(B114&lt;DATA_ANALYSIS!S$8,C114,IF(B114&gt;DATA_ANALYSIS!S$9,D114,B114))</f>
        <v>13.790825929973382</v>
      </c>
      <c r="F114" s="25">
        <f ca="1">DATA_ANALYSIS!E$20*'MONTE CARLO ANALYSIS'!E114+DATA_ANALYSIS!R$20</f>
        <v>28.986316705677993</v>
      </c>
      <c r="G114" s="23"/>
      <c r="H114" s="23"/>
      <c r="I114" s="23"/>
    </row>
    <row r="115" spans="2:9" x14ac:dyDescent="0.25">
      <c r="B115" s="25">
        <f ca="1">_xlfn.NORM.INV(RAND(), DATA_ANALYSIS!Q$23, DATA_ANALYSIS!U$20)</f>
        <v>37.895246579423855</v>
      </c>
      <c r="C115" s="25">
        <f t="shared" ca="1" si="1"/>
        <v>37.895246579423855</v>
      </c>
      <c r="D115" s="25">
        <f ca="1">IF(B115&gt;DATA_ANALYSIS!S$9, DATA_ANALYSIS!S$9, B115)</f>
        <v>20</v>
      </c>
      <c r="E115" s="25">
        <f ca="1">IF(B115&lt;DATA_ANALYSIS!S$8,C115,IF(B115&gt;DATA_ANALYSIS!S$9,D115,B115))</f>
        <v>20</v>
      </c>
      <c r="F115" s="25">
        <f ca="1">DATA_ANALYSIS!E$20*'MONTE CARLO ANALYSIS'!E115+DATA_ANALYSIS!R$20</f>
        <v>42.589686526355941</v>
      </c>
      <c r="G115" s="23"/>
      <c r="H115" s="23"/>
      <c r="I115" s="23"/>
    </row>
    <row r="116" spans="2:9" x14ac:dyDescent="0.25">
      <c r="B116" s="25">
        <f ca="1">_xlfn.NORM.INV(RAND(), DATA_ANALYSIS!Q$23, DATA_ANALYSIS!U$20)</f>
        <v>6.7470861101735</v>
      </c>
      <c r="C116" s="25">
        <f t="shared" ca="1" si="1"/>
        <v>6.7470861101735</v>
      </c>
      <c r="D116" s="25">
        <f ca="1">IF(B116&gt;DATA_ANALYSIS!S$9, DATA_ANALYSIS!S$9, B116)</f>
        <v>6.7470861101735</v>
      </c>
      <c r="E116" s="25">
        <f ca="1">IF(B116&lt;DATA_ANALYSIS!S$8,C116,IF(B116&gt;DATA_ANALYSIS!S$9,D116,B116))</f>
        <v>6.7470861101735</v>
      </c>
      <c r="F116" s="25">
        <f ca="1">DATA_ANALYSIS!E$20*'MONTE CARLO ANALYSIS'!E116+DATA_ANALYSIS!R$20</f>
        <v>13.554538403324415</v>
      </c>
      <c r="G116" s="23"/>
      <c r="H116" s="23"/>
      <c r="I116" s="23"/>
    </row>
    <row r="117" spans="2:9" x14ac:dyDescent="0.25">
      <c r="B117" s="25">
        <f ca="1">_xlfn.NORM.INV(RAND(), DATA_ANALYSIS!Q$23, DATA_ANALYSIS!U$20)</f>
        <v>-17.346751995468029</v>
      </c>
      <c r="C117" s="25">
        <f t="shared" ca="1" si="1"/>
        <v>0</v>
      </c>
      <c r="D117" s="25">
        <f ca="1">IF(B117&gt;DATA_ANALYSIS!S$9, DATA_ANALYSIS!S$9, B117)</f>
        <v>-17.346751995468029</v>
      </c>
      <c r="E117" s="25">
        <f ca="1">IF(B117&lt;DATA_ANALYSIS!S$8,C117,IF(B117&gt;DATA_ANALYSIS!S$9,D117,B117))</f>
        <v>0</v>
      </c>
      <c r="F117" s="25">
        <f ca="1">DATA_ANALYSIS!E$20*'MONTE CARLO ANALYSIS'!E117+DATA_ANALYSIS!R$20</f>
        <v>-1.2273160806256698</v>
      </c>
      <c r="G117" s="23"/>
      <c r="H117" s="23"/>
      <c r="I117" s="23"/>
    </row>
    <row r="118" spans="2:9" x14ac:dyDescent="0.25">
      <c r="B118" s="25">
        <f ca="1">_xlfn.NORM.INV(RAND(), DATA_ANALYSIS!Q$23, DATA_ANALYSIS!U$20)</f>
        <v>10.674011539452712</v>
      </c>
      <c r="C118" s="25">
        <f t="shared" ca="1" si="1"/>
        <v>10.674011539452712</v>
      </c>
      <c r="D118" s="25">
        <f ca="1">IF(B118&gt;DATA_ANALYSIS!S$9, DATA_ANALYSIS!S$9, B118)</f>
        <v>10.674011539452712</v>
      </c>
      <c r="E118" s="25">
        <f ca="1">IF(B118&lt;DATA_ANALYSIS!S$8,C118,IF(B118&gt;DATA_ANALYSIS!S$9,D118,B118))</f>
        <v>10.674011539452712</v>
      </c>
      <c r="F118" s="25">
        <f ca="1">DATA_ANALYSIS!E$20*'MONTE CARLO ANALYSIS'!E118+DATA_ANALYSIS!R$20</f>
        <v>22.157843491931896</v>
      </c>
      <c r="G118" s="23"/>
      <c r="H118" s="23"/>
      <c r="I118" s="23"/>
    </row>
    <row r="119" spans="2:9" x14ac:dyDescent="0.25">
      <c r="B119" s="25">
        <f ca="1">_xlfn.NORM.INV(RAND(), DATA_ANALYSIS!Q$23, DATA_ANALYSIS!U$20)</f>
        <v>33.105426218583183</v>
      </c>
      <c r="C119" s="25">
        <f t="shared" ca="1" si="1"/>
        <v>33.105426218583183</v>
      </c>
      <c r="D119" s="25">
        <f ca="1">IF(B119&gt;DATA_ANALYSIS!S$9, DATA_ANALYSIS!S$9, B119)</f>
        <v>20</v>
      </c>
      <c r="E119" s="25">
        <f ca="1">IF(B119&lt;DATA_ANALYSIS!S$8,C119,IF(B119&gt;DATA_ANALYSIS!S$9,D119,B119))</f>
        <v>20</v>
      </c>
      <c r="F119" s="25">
        <f ca="1">DATA_ANALYSIS!E$20*'MONTE CARLO ANALYSIS'!E119+DATA_ANALYSIS!R$20</f>
        <v>42.589686526355941</v>
      </c>
      <c r="G119" s="23"/>
      <c r="H119" s="23"/>
      <c r="I119" s="23"/>
    </row>
    <row r="120" spans="2:9" x14ac:dyDescent="0.25">
      <c r="B120" s="25">
        <f ca="1">_xlfn.NORM.INV(RAND(), DATA_ANALYSIS!Q$23, DATA_ANALYSIS!U$20)</f>
        <v>0.95963178202831401</v>
      </c>
      <c r="C120" s="25">
        <f t="shared" ca="1" si="1"/>
        <v>0.95963178202831401</v>
      </c>
      <c r="D120" s="25">
        <f ca="1">IF(B120&gt;DATA_ANALYSIS!S$9, DATA_ANALYSIS!S$9, B120)</f>
        <v>0.95963178202831401</v>
      </c>
      <c r="E120" s="25">
        <f ca="1">IF(B120&lt;DATA_ANALYSIS!S$8,C120,IF(B120&gt;DATA_ANALYSIS!S$9,D120,B120))</f>
        <v>0.95963178202831401</v>
      </c>
      <c r="F120" s="25">
        <f ca="1">DATA_ANALYSIS!E$20*'MONTE CARLO ANALYSIS'!E120+DATA_ANALYSIS!R$20</f>
        <v>0.87509333411818258</v>
      </c>
      <c r="G120" s="23"/>
      <c r="H120" s="23"/>
      <c r="I120" s="23"/>
    </row>
    <row r="121" spans="2:9" x14ac:dyDescent="0.25">
      <c r="B121" s="25">
        <f ca="1">_xlfn.NORM.INV(RAND(), DATA_ANALYSIS!Q$23, DATA_ANALYSIS!U$20)</f>
        <v>6.6959863820397167</v>
      </c>
      <c r="C121" s="25">
        <f t="shared" ca="1" si="1"/>
        <v>6.6959863820397167</v>
      </c>
      <c r="D121" s="25">
        <f ca="1">IF(B121&gt;DATA_ANALYSIS!S$9, DATA_ANALYSIS!S$9, B121)</f>
        <v>6.6959863820397167</v>
      </c>
      <c r="E121" s="25">
        <f ca="1">IF(B121&lt;DATA_ANALYSIS!S$8,C121,IF(B121&gt;DATA_ANALYSIS!S$9,D121,B121))</f>
        <v>6.6959863820397167</v>
      </c>
      <c r="F121" s="25">
        <f ca="1">DATA_ANALYSIS!E$20*'MONTE CARLO ANALYSIS'!E121+DATA_ANALYSIS!R$20</f>
        <v>13.442586557281713</v>
      </c>
      <c r="G121" s="23"/>
      <c r="H121" s="23"/>
      <c r="I121" s="23"/>
    </row>
    <row r="122" spans="2:9" x14ac:dyDescent="0.25">
      <c r="B122" s="25">
        <f ca="1">_xlfn.NORM.INV(RAND(), DATA_ANALYSIS!Q$23, DATA_ANALYSIS!U$20)</f>
        <v>18.553711435442349</v>
      </c>
      <c r="C122" s="25">
        <f t="shared" ca="1" si="1"/>
        <v>18.553711435442349</v>
      </c>
      <c r="D122" s="25">
        <f ca="1">IF(B122&gt;DATA_ANALYSIS!S$9, DATA_ANALYSIS!S$9, B122)</f>
        <v>18.553711435442349</v>
      </c>
      <c r="E122" s="25">
        <f ca="1">IF(B122&lt;DATA_ANALYSIS!S$8,C122,IF(B122&gt;DATA_ANALYSIS!S$9,D122,B122))</f>
        <v>18.553711435442349</v>
      </c>
      <c r="F122" s="25">
        <f ca="1">DATA_ANALYSIS!E$20*'MONTE CARLO ANALYSIS'!E122+DATA_ANALYSIS!R$20</f>
        <v>39.421085036172428</v>
      </c>
      <c r="G122" s="23"/>
      <c r="H122" s="23"/>
      <c r="I122" s="23"/>
    </row>
    <row r="123" spans="2:9" x14ac:dyDescent="0.25">
      <c r="B123" s="25">
        <f ca="1">_xlfn.NORM.INV(RAND(), DATA_ANALYSIS!Q$23, DATA_ANALYSIS!U$20)</f>
        <v>16.108181244160399</v>
      </c>
      <c r="C123" s="25">
        <f t="shared" ca="1" si="1"/>
        <v>16.108181244160399</v>
      </c>
      <c r="D123" s="25">
        <f ca="1">IF(B123&gt;DATA_ANALYSIS!S$9, DATA_ANALYSIS!S$9, B123)</f>
        <v>16.108181244160399</v>
      </c>
      <c r="E123" s="25">
        <f ca="1">IF(B123&lt;DATA_ANALYSIS!S$8,C123,IF(B123&gt;DATA_ANALYSIS!S$9,D123,B123))</f>
        <v>16.108181244160399</v>
      </c>
      <c r="F123" s="25">
        <f ca="1">DATA_ANALYSIS!E$20*'MONTE CARLO ANALYSIS'!E123+DATA_ANALYSIS!R$20</f>
        <v>34.063294897829756</v>
      </c>
      <c r="G123" s="23"/>
      <c r="H123" s="23"/>
      <c r="I123" s="23"/>
    </row>
    <row r="124" spans="2:9" x14ac:dyDescent="0.25">
      <c r="B124" s="25">
        <f ca="1">_xlfn.NORM.INV(RAND(), DATA_ANALYSIS!Q$23, DATA_ANALYSIS!U$20)</f>
        <v>-0.5149006708250603</v>
      </c>
      <c r="C124" s="25">
        <f t="shared" ca="1" si="1"/>
        <v>0</v>
      </c>
      <c r="D124" s="25">
        <f ca="1">IF(B124&gt;DATA_ANALYSIS!S$9, DATA_ANALYSIS!S$9, B124)</f>
        <v>-0.5149006708250603</v>
      </c>
      <c r="E124" s="25">
        <f ca="1">IF(B124&lt;DATA_ANALYSIS!S$8,C124,IF(B124&gt;DATA_ANALYSIS!S$9,D124,B124))</f>
        <v>0</v>
      </c>
      <c r="F124" s="25">
        <f ca="1">DATA_ANALYSIS!E$20*'MONTE CARLO ANALYSIS'!E124+DATA_ANALYSIS!R$20</f>
        <v>-1.2273160806256698</v>
      </c>
      <c r="G124" s="23"/>
      <c r="H124" s="23"/>
      <c r="I124" s="23"/>
    </row>
    <row r="125" spans="2:9" x14ac:dyDescent="0.25">
      <c r="B125" s="25">
        <f ca="1">_xlfn.NORM.INV(RAND(), DATA_ANALYSIS!Q$23, DATA_ANALYSIS!U$20)</f>
        <v>13.327215266433331</v>
      </c>
      <c r="C125" s="25">
        <f t="shared" ca="1" si="1"/>
        <v>13.327215266433331</v>
      </c>
      <c r="D125" s="25">
        <f ca="1">IF(B125&gt;DATA_ANALYSIS!S$9, DATA_ANALYSIS!S$9, B125)</f>
        <v>13.327215266433331</v>
      </c>
      <c r="E125" s="25">
        <f ca="1">IF(B125&lt;DATA_ANALYSIS!S$8,C125,IF(B125&gt;DATA_ANALYSIS!S$9,D125,B125))</f>
        <v>13.327215266433331</v>
      </c>
      <c r="F125" s="25">
        <f ca="1">DATA_ANALYSIS!E$20*'MONTE CARLO ANALYSIS'!E125+DATA_ANALYSIS!R$20</f>
        <v>27.970615223030052</v>
      </c>
      <c r="G125" s="23"/>
      <c r="H125" s="23"/>
      <c r="I125" s="23"/>
    </row>
    <row r="126" spans="2:9" x14ac:dyDescent="0.25">
      <c r="B126" s="25">
        <f ca="1">_xlfn.NORM.INV(RAND(), DATA_ANALYSIS!Q$23, DATA_ANALYSIS!U$20)</f>
        <v>18.612751015796739</v>
      </c>
      <c r="C126" s="25">
        <f t="shared" ca="1" si="1"/>
        <v>18.612751015796739</v>
      </c>
      <c r="D126" s="25">
        <f ca="1">IF(B126&gt;DATA_ANALYSIS!S$9, DATA_ANALYSIS!S$9, B126)</f>
        <v>18.612751015796739</v>
      </c>
      <c r="E126" s="25">
        <f ca="1">IF(B126&lt;DATA_ANALYSIS!S$8,C126,IF(B126&gt;DATA_ANALYSIS!S$9,D126,B126))</f>
        <v>18.612751015796739</v>
      </c>
      <c r="F126" s="25">
        <f ca="1">DATA_ANALYSIS!E$20*'MONTE CARLO ANALYSIS'!E126+DATA_ANALYSIS!R$20</f>
        <v>39.550431908487596</v>
      </c>
      <c r="G126" s="23"/>
      <c r="H126" s="23"/>
      <c r="I126" s="23"/>
    </row>
    <row r="127" spans="2:9" x14ac:dyDescent="0.25">
      <c r="B127" s="25">
        <f ca="1">_xlfn.NORM.INV(RAND(), DATA_ANALYSIS!Q$23, DATA_ANALYSIS!U$20)</f>
        <v>38.999284240629976</v>
      </c>
      <c r="C127" s="25">
        <f t="shared" ca="1" si="1"/>
        <v>38.999284240629976</v>
      </c>
      <c r="D127" s="25">
        <f ca="1">IF(B127&gt;DATA_ANALYSIS!S$9, DATA_ANALYSIS!S$9, B127)</f>
        <v>20</v>
      </c>
      <c r="E127" s="25">
        <f ca="1">IF(B127&lt;DATA_ANALYSIS!S$8,C127,IF(B127&gt;DATA_ANALYSIS!S$9,D127,B127))</f>
        <v>20</v>
      </c>
      <c r="F127" s="25">
        <f ca="1">DATA_ANALYSIS!E$20*'MONTE CARLO ANALYSIS'!E127+DATA_ANALYSIS!R$20</f>
        <v>42.589686526355941</v>
      </c>
      <c r="G127" s="23"/>
      <c r="H127" s="23"/>
      <c r="I127" s="23"/>
    </row>
    <row r="128" spans="2:9" x14ac:dyDescent="0.25">
      <c r="B128" s="25">
        <f ca="1">_xlfn.NORM.INV(RAND(), DATA_ANALYSIS!Q$23, DATA_ANALYSIS!U$20)</f>
        <v>40.322363099835783</v>
      </c>
      <c r="C128" s="25">
        <f t="shared" ca="1" si="1"/>
        <v>40.322363099835783</v>
      </c>
      <c r="D128" s="25">
        <f ca="1">IF(B128&gt;DATA_ANALYSIS!S$9, DATA_ANALYSIS!S$9, B128)</f>
        <v>20</v>
      </c>
      <c r="E128" s="25">
        <f ca="1">IF(B128&lt;DATA_ANALYSIS!S$8,C128,IF(B128&gt;DATA_ANALYSIS!S$9,D128,B128))</f>
        <v>20</v>
      </c>
      <c r="F128" s="25">
        <f ca="1">DATA_ANALYSIS!E$20*'MONTE CARLO ANALYSIS'!E128+DATA_ANALYSIS!R$20</f>
        <v>42.589686526355941</v>
      </c>
      <c r="G128" s="23"/>
      <c r="H128" s="23"/>
      <c r="I128" s="23"/>
    </row>
    <row r="129" spans="2:9" x14ac:dyDescent="0.25">
      <c r="B129" s="25">
        <f ca="1">_xlfn.NORM.INV(RAND(), DATA_ANALYSIS!Q$23, DATA_ANALYSIS!U$20)</f>
        <v>20.897129671593678</v>
      </c>
      <c r="C129" s="25">
        <f t="shared" ca="1" si="1"/>
        <v>20.897129671593678</v>
      </c>
      <c r="D129" s="25">
        <f ca="1">IF(B129&gt;DATA_ANALYSIS!S$9, DATA_ANALYSIS!S$9, B129)</f>
        <v>20</v>
      </c>
      <c r="E129" s="25">
        <f ca="1">IF(B129&lt;DATA_ANALYSIS!S$8,C129,IF(B129&gt;DATA_ANALYSIS!S$9,D129,B129))</f>
        <v>20</v>
      </c>
      <c r="F129" s="25">
        <f ca="1">DATA_ANALYSIS!E$20*'MONTE CARLO ANALYSIS'!E129+DATA_ANALYSIS!R$20</f>
        <v>42.589686526355941</v>
      </c>
      <c r="G129" s="23"/>
      <c r="H129" s="23"/>
      <c r="I129" s="23"/>
    </row>
    <row r="130" spans="2:9" x14ac:dyDescent="0.25">
      <c r="B130" s="25">
        <f ca="1">_xlfn.NORM.INV(RAND(), DATA_ANALYSIS!Q$23, DATA_ANALYSIS!U$20)</f>
        <v>-2.2999823098125347</v>
      </c>
      <c r="C130" s="25">
        <f t="shared" ca="1" si="1"/>
        <v>0</v>
      </c>
      <c r="D130" s="25">
        <f ca="1">IF(B130&gt;DATA_ANALYSIS!S$9, DATA_ANALYSIS!S$9, B130)</f>
        <v>-2.2999823098125347</v>
      </c>
      <c r="E130" s="25">
        <f ca="1">IF(B130&lt;DATA_ANALYSIS!S$8,C130,IF(B130&gt;DATA_ANALYSIS!S$9,D130,B130))</f>
        <v>0</v>
      </c>
      <c r="F130" s="25">
        <f ca="1">DATA_ANALYSIS!E$20*'MONTE CARLO ANALYSIS'!E130+DATA_ANALYSIS!R$20</f>
        <v>-1.2273160806256698</v>
      </c>
      <c r="G130" s="23"/>
      <c r="H130" s="23"/>
      <c r="I130" s="23"/>
    </row>
    <row r="131" spans="2:9" x14ac:dyDescent="0.25">
      <c r="B131" s="25">
        <f ca="1">_xlfn.NORM.INV(RAND(), DATA_ANALYSIS!Q$23, DATA_ANALYSIS!U$20)</f>
        <v>16.659570424219883</v>
      </c>
      <c r="C131" s="25">
        <f t="shared" ca="1" si="1"/>
        <v>16.659570424219883</v>
      </c>
      <c r="D131" s="25">
        <f ca="1">IF(B131&gt;DATA_ANALYSIS!S$9, DATA_ANALYSIS!S$9, B131)</f>
        <v>16.659570424219883</v>
      </c>
      <c r="E131" s="25">
        <f ca="1">IF(B131&lt;DATA_ANALYSIS!S$8,C131,IF(B131&gt;DATA_ANALYSIS!S$9,D131,B131))</f>
        <v>16.659570424219883</v>
      </c>
      <c r="F131" s="25">
        <f ca="1">DATA_ANALYSIS!E$20*'MONTE CARLO ANALYSIS'!E131+DATA_ANALYSIS!R$20</f>
        <v>35.271305954836151</v>
      </c>
      <c r="G131" s="23"/>
      <c r="H131" s="23"/>
      <c r="I131" s="23"/>
    </row>
    <row r="132" spans="2:9" x14ac:dyDescent="0.25">
      <c r="B132" s="25">
        <f ca="1">_xlfn.NORM.INV(RAND(), DATA_ANALYSIS!Q$23, DATA_ANALYSIS!U$20)</f>
        <v>25.161250871275122</v>
      </c>
      <c r="C132" s="25">
        <f t="shared" ca="1" si="1"/>
        <v>25.161250871275122</v>
      </c>
      <c r="D132" s="25">
        <f ca="1">IF(B132&gt;DATA_ANALYSIS!S$9, DATA_ANALYSIS!S$9, B132)</f>
        <v>20</v>
      </c>
      <c r="E132" s="25">
        <f ca="1">IF(B132&lt;DATA_ANALYSIS!S$8,C132,IF(B132&gt;DATA_ANALYSIS!S$9,D132,B132))</f>
        <v>20</v>
      </c>
      <c r="F132" s="25">
        <f ca="1">DATA_ANALYSIS!E$20*'MONTE CARLO ANALYSIS'!E132+DATA_ANALYSIS!R$20</f>
        <v>42.589686526355941</v>
      </c>
      <c r="G132" s="23"/>
      <c r="H132" s="23"/>
      <c r="I132" s="23"/>
    </row>
    <row r="133" spans="2:9" x14ac:dyDescent="0.25">
      <c r="B133" s="25">
        <f ca="1">_xlfn.NORM.INV(RAND(), DATA_ANALYSIS!Q$23, DATA_ANALYSIS!U$20)</f>
        <v>43.551698346138139</v>
      </c>
      <c r="C133" s="25">
        <f t="shared" ref="C133:C196" ca="1" si="2">IF(B133&lt;0,0, B133)</f>
        <v>43.551698346138139</v>
      </c>
      <c r="D133" s="25">
        <f ca="1">IF(B133&gt;DATA_ANALYSIS!S$9, DATA_ANALYSIS!S$9, B133)</f>
        <v>20</v>
      </c>
      <c r="E133" s="25">
        <f ca="1">IF(B133&lt;DATA_ANALYSIS!S$8,C133,IF(B133&gt;DATA_ANALYSIS!S$9,D133,B133))</f>
        <v>20</v>
      </c>
      <c r="F133" s="25">
        <f ca="1">DATA_ANALYSIS!E$20*'MONTE CARLO ANALYSIS'!E133+DATA_ANALYSIS!R$20</f>
        <v>42.589686526355941</v>
      </c>
      <c r="G133" s="23"/>
      <c r="H133" s="23"/>
      <c r="I133" s="23"/>
    </row>
    <row r="134" spans="2:9" x14ac:dyDescent="0.25">
      <c r="B134" s="25">
        <f ca="1">_xlfn.NORM.INV(RAND(), DATA_ANALYSIS!Q$23, DATA_ANALYSIS!U$20)</f>
        <v>14.129294774622426</v>
      </c>
      <c r="C134" s="25">
        <f t="shared" ca="1" si="2"/>
        <v>14.129294774622426</v>
      </c>
      <c r="D134" s="25">
        <f ca="1">IF(B134&gt;DATA_ANALYSIS!S$9, DATA_ANALYSIS!S$9, B134)</f>
        <v>14.129294774622426</v>
      </c>
      <c r="E134" s="25">
        <f ca="1">IF(B134&lt;DATA_ANALYSIS!S$8,C134,IF(B134&gt;DATA_ANALYSIS!S$9,D134,B134))</f>
        <v>14.129294774622426</v>
      </c>
      <c r="F134" s="25">
        <f ca="1">DATA_ANALYSIS!E$20*'MONTE CARLO ANALYSIS'!E134+DATA_ANALYSIS!R$20</f>
        <v>29.727851218096458</v>
      </c>
      <c r="G134" s="23"/>
      <c r="H134" s="23"/>
      <c r="I134" s="23"/>
    </row>
    <row r="135" spans="2:9" x14ac:dyDescent="0.25">
      <c r="B135" s="25">
        <f ca="1">_xlfn.NORM.INV(RAND(), DATA_ANALYSIS!Q$23, DATA_ANALYSIS!U$20)</f>
        <v>24.794675529693521</v>
      </c>
      <c r="C135" s="25">
        <f t="shared" ca="1" si="2"/>
        <v>24.794675529693521</v>
      </c>
      <c r="D135" s="25">
        <f ca="1">IF(B135&gt;DATA_ANALYSIS!S$9, DATA_ANALYSIS!S$9, B135)</f>
        <v>20</v>
      </c>
      <c r="E135" s="25">
        <f ca="1">IF(B135&lt;DATA_ANALYSIS!S$8,C135,IF(B135&gt;DATA_ANALYSIS!S$9,D135,B135))</f>
        <v>20</v>
      </c>
      <c r="F135" s="25">
        <f ca="1">DATA_ANALYSIS!E$20*'MONTE CARLO ANALYSIS'!E135+DATA_ANALYSIS!R$20</f>
        <v>42.589686526355941</v>
      </c>
      <c r="G135" s="23"/>
      <c r="H135" s="23"/>
      <c r="I135" s="23"/>
    </row>
    <row r="136" spans="2:9" x14ac:dyDescent="0.25">
      <c r="B136" s="25">
        <f ca="1">_xlfn.NORM.INV(RAND(), DATA_ANALYSIS!Q$23, DATA_ANALYSIS!U$20)</f>
        <v>29.380647406319614</v>
      </c>
      <c r="C136" s="25">
        <f t="shared" ca="1" si="2"/>
        <v>29.380647406319614</v>
      </c>
      <c r="D136" s="25">
        <f ca="1">IF(B136&gt;DATA_ANALYSIS!S$9, DATA_ANALYSIS!S$9, B136)</f>
        <v>20</v>
      </c>
      <c r="E136" s="25">
        <f ca="1">IF(B136&lt;DATA_ANALYSIS!S$8,C136,IF(B136&gt;DATA_ANALYSIS!S$9,D136,B136))</f>
        <v>20</v>
      </c>
      <c r="F136" s="25">
        <f ca="1">DATA_ANALYSIS!E$20*'MONTE CARLO ANALYSIS'!E136+DATA_ANALYSIS!R$20</f>
        <v>42.589686526355941</v>
      </c>
      <c r="G136" s="23"/>
      <c r="H136" s="23"/>
      <c r="I136" s="23"/>
    </row>
    <row r="137" spans="2:9" x14ac:dyDescent="0.25">
      <c r="B137" s="25">
        <f ca="1">_xlfn.NORM.INV(RAND(), DATA_ANALYSIS!Q$23, DATA_ANALYSIS!U$20)</f>
        <v>28.712752975475638</v>
      </c>
      <c r="C137" s="25">
        <f t="shared" ca="1" si="2"/>
        <v>28.712752975475638</v>
      </c>
      <c r="D137" s="25">
        <f ca="1">IF(B137&gt;DATA_ANALYSIS!S$9, DATA_ANALYSIS!S$9, B137)</f>
        <v>20</v>
      </c>
      <c r="E137" s="25">
        <f ca="1">IF(B137&lt;DATA_ANALYSIS!S$8,C137,IF(B137&gt;DATA_ANALYSIS!S$9,D137,B137))</f>
        <v>20</v>
      </c>
      <c r="F137" s="25">
        <f ca="1">DATA_ANALYSIS!E$20*'MONTE CARLO ANALYSIS'!E137+DATA_ANALYSIS!R$20</f>
        <v>42.589686526355941</v>
      </c>
      <c r="G137" s="23"/>
      <c r="H137" s="23"/>
      <c r="I137" s="23"/>
    </row>
    <row r="138" spans="2:9" x14ac:dyDescent="0.25">
      <c r="B138" s="25">
        <f ca="1">_xlfn.NORM.INV(RAND(), DATA_ANALYSIS!Q$23, DATA_ANALYSIS!U$20)</f>
        <v>35.301958716614223</v>
      </c>
      <c r="C138" s="25">
        <f t="shared" ca="1" si="2"/>
        <v>35.301958716614223</v>
      </c>
      <c r="D138" s="25">
        <f ca="1">IF(B138&gt;DATA_ANALYSIS!S$9, DATA_ANALYSIS!S$9, B138)</f>
        <v>20</v>
      </c>
      <c r="E138" s="25">
        <f ca="1">IF(B138&lt;DATA_ANALYSIS!S$8,C138,IF(B138&gt;DATA_ANALYSIS!S$9,D138,B138))</f>
        <v>20</v>
      </c>
      <c r="F138" s="25">
        <f ca="1">DATA_ANALYSIS!E$20*'MONTE CARLO ANALYSIS'!E138+DATA_ANALYSIS!R$20</f>
        <v>42.589686526355941</v>
      </c>
      <c r="G138" s="23"/>
      <c r="H138" s="23"/>
      <c r="I138" s="23"/>
    </row>
    <row r="139" spans="2:9" x14ac:dyDescent="0.25">
      <c r="B139" s="25">
        <f ca="1">_xlfn.NORM.INV(RAND(), DATA_ANALYSIS!Q$23, DATA_ANALYSIS!U$20)</f>
        <v>21.591519993523438</v>
      </c>
      <c r="C139" s="25">
        <f t="shared" ca="1" si="2"/>
        <v>21.591519993523438</v>
      </c>
      <c r="D139" s="25">
        <f ca="1">IF(B139&gt;DATA_ANALYSIS!S$9, DATA_ANALYSIS!S$9, B139)</f>
        <v>20</v>
      </c>
      <c r="E139" s="25">
        <f ca="1">IF(B139&lt;DATA_ANALYSIS!S$8,C139,IF(B139&gt;DATA_ANALYSIS!S$9,D139,B139))</f>
        <v>20</v>
      </c>
      <c r="F139" s="25">
        <f ca="1">DATA_ANALYSIS!E$20*'MONTE CARLO ANALYSIS'!E139+DATA_ANALYSIS!R$20</f>
        <v>42.589686526355941</v>
      </c>
      <c r="G139" s="23"/>
      <c r="H139" s="23"/>
      <c r="I139" s="23"/>
    </row>
    <row r="140" spans="2:9" x14ac:dyDescent="0.25">
      <c r="B140" s="25">
        <f ca="1">_xlfn.NORM.INV(RAND(), DATA_ANALYSIS!Q$23, DATA_ANALYSIS!U$20)</f>
        <v>30.140228764769617</v>
      </c>
      <c r="C140" s="25">
        <f t="shared" ca="1" si="2"/>
        <v>30.140228764769617</v>
      </c>
      <c r="D140" s="25">
        <f ca="1">IF(B140&gt;DATA_ANALYSIS!S$9, DATA_ANALYSIS!S$9, B140)</f>
        <v>20</v>
      </c>
      <c r="E140" s="25">
        <f ca="1">IF(B140&lt;DATA_ANALYSIS!S$8,C140,IF(B140&gt;DATA_ANALYSIS!S$9,D140,B140))</f>
        <v>20</v>
      </c>
      <c r="F140" s="25">
        <f ca="1">DATA_ANALYSIS!E$20*'MONTE CARLO ANALYSIS'!E140+DATA_ANALYSIS!R$20</f>
        <v>42.589686526355941</v>
      </c>
      <c r="G140" s="23"/>
      <c r="H140" s="23"/>
      <c r="I140" s="23"/>
    </row>
    <row r="141" spans="2:9" x14ac:dyDescent="0.25">
      <c r="B141" s="25">
        <f ca="1">_xlfn.NORM.INV(RAND(), DATA_ANALYSIS!Q$23, DATA_ANALYSIS!U$20)</f>
        <v>43.164596273744948</v>
      </c>
      <c r="C141" s="25">
        <f t="shared" ca="1" si="2"/>
        <v>43.164596273744948</v>
      </c>
      <c r="D141" s="25">
        <f ca="1">IF(B141&gt;DATA_ANALYSIS!S$9, DATA_ANALYSIS!S$9, B141)</f>
        <v>20</v>
      </c>
      <c r="E141" s="25">
        <f ca="1">IF(B141&lt;DATA_ANALYSIS!S$8,C141,IF(B141&gt;DATA_ANALYSIS!S$9,D141,B141))</f>
        <v>20</v>
      </c>
      <c r="F141" s="25">
        <f ca="1">DATA_ANALYSIS!E$20*'MONTE CARLO ANALYSIS'!E141+DATA_ANALYSIS!R$20</f>
        <v>42.589686526355941</v>
      </c>
      <c r="G141" s="23"/>
      <c r="H141" s="23"/>
      <c r="I141" s="23"/>
    </row>
    <row r="142" spans="2:9" x14ac:dyDescent="0.25">
      <c r="B142" s="25">
        <f ca="1">_xlfn.NORM.INV(RAND(), DATA_ANALYSIS!Q$23, DATA_ANALYSIS!U$20)</f>
        <v>63.529117456980003</v>
      </c>
      <c r="C142" s="25">
        <f t="shared" ca="1" si="2"/>
        <v>63.529117456980003</v>
      </c>
      <c r="D142" s="25">
        <f ca="1">IF(B142&gt;DATA_ANALYSIS!S$9, DATA_ANALYSIS!S$9, B142)</f>
        <v>20</v>
      </c>
      <c r="E142" s="25">
        <f ca="1">IF(B142&lt;DATA_ANALYSIS!S$8,C142,IF(B142&gt;DATA_ANALYSIS!S$9,D142,B142))</f>
        <v>20</v>
      </c>
      <c r="F142" s="25">
        <f ca="1">DATA_ANALYSIS!E$20*'MONTE CARLO ANALYSIS'!E142+DATA_ANALYSIS!R$20</f>
        <v>42.589686526355941</v>
      </c>
      <c r="G142" s="23"/>
      <c r="H142" s="23"/>
      <c r="I142" s="23"/>
    </row>
    <row r="143" spans="2:9" x14ac:dyDescent="0.25">
      <c r="B143" s="25">
        <f ca="1">_xlfn.NORM.INV(RAND(), DATA_ANALYSIS!Q$23, DATA_ANALYSIS!U$20)</f>
        <v>11.210609707418502</v>
      </c>
      <c r="C143" s="25">
        <f t="shared" ca="1" si="2"/>
        <v>11.210609707418502</v>
      </c>
      <c r="D143" s="25">
        <f ca="1">IF(B143&gt;DATA_ANALYSIS!S$9, DATA_ANALYSIS!S$9, B143)</f>
        <v>11.210609707418502</v>
      </c>
      <c r="E143" s="25">
        <f ca="1">IF(B143&lt;DATA_ANALYSIS!S$8,C143,IF(B143&gt;DATA_ANALYSIS!S$9,D143,B143))</f>
        <v>11.210609707418502</v>
      </c>
      <c r="F143" s="25">
        <f ca="1">DATA_ANALYSIS!E$20*'MONTE CARLO ANALYSIS'!E143+DATA_ANALYSIS!R$20</f>
        <v>23.333449658164824</v>
      </c>
      <c r="G143" s="23"/>
      <c r="H143" s="23"/>
      <c r="I143" s="23"/>
    </row>
    <row r="144" spans="2:9" x14ac:dyDescent="0.25">
      <c r="B144" s="25">
        <f ca="1">_xlfn.NORM.INV(RAND(), DATA_ANALYSIS!Q$23, DATA_ANALYSIS!U$20)</f>
        <v>39.895820174357979</v>
      </c>
      <c r="C144" s="25">
        <f t="shared" ca="1" si="2"/>
        <v>39.895820174357979</v>
      </c>
      <c r="D144" s="25">
        <f ca="1">IF(B144&gt;DATA_ANALYSIS!S$9, DATA_ANALYSIS!S$9, B144)</f>
        <v>20</v>
      </c>
      <c r="E144" s="25">
        <f ca="1">IF(B144&lt;DATA_ANALYSIS!S$8,C144,IF(B144&gt;DATA_ANALYSIS!S$9,D144,B144))</f>
        <v>20</v>
      </c>
      <c r="F144" s="25">
        <f ca="1">DATA_ANALYSIS!E$20*'MONTE CARLO ANALYSIS'!E144+DATA_ANALYSIS!R$20</f>
        <v>42.589686526355941</v>
      </c>
      <c r="G144" s="23"/>
      <c r="H144" s="23"/>
      <c r="I144" s="23"/>
    </row>
    <row r="145" spans="2:9" x14ac:dyDescent="0.25">
      <c r="B145" s="25">
        <f ca="1">_xlfn.NORM.INV(RAND(), DATA_ANALYSIS!Q$23, DATA_ANALYSIS!U$20)</f>
        <v>29.94083564491725</v>
      </c>
      <c r="C145" s="25">
        <f t="shared" ca="1" si="2"/>
        <v>29.94083564491725</v>
      </c>
      <c r="D145" s="25">
        <f ca="1">IF(B145&gt;DATA_ANALYSIS!S$9, DATA_ANALYSIS!S$9, B145)</f>
        <v>20</v>
      </c>
      <c r="E145" s="25">
        <f ca="1">IF(B145&lt;DATA_ANALYSIS!S$8,C145,IF(B145&gt;DATA_ANALYSIS!S$9,D145,B145))</f>
        <v>20</v>
      </c>
      <c r="F145" s="25">
        <f ca="1">DATA_ANALYSIS!E$20*'MONTE CARLO ANALYSIS'!E145+DATA_ANALYSIS!R$20</f>
        <v>42.589686526355941</v>
      </c>
      <c r="G145" s="23"/>
      <c r="H145" s="23"/>
      <c r="I145" s="23"/>
    </row>
    <row r="146" spans="2:9" x14ac:dyDescent="0.25">
      <c r="B146" s="25">
        <f ca="1">_xlfn.NORM.INV(RAND(), DATA_ANALYSIS!Q$23, DATA_ANALYSIS!U$20)</f>
        <v>19.124789441633656</v>
      </c>
      <c r="C146" s="25">
        <f t="shared" ca="1" si="2"/>
        <v>19.124789441633656</v>
      </c>
      <c r="D146" s="25">
        <f ca="1">IF(B146&gt;DATA_ANALYSIS!S$9, DATA_ANALYSIS!S$9, B146)</f>
        <v>19.124789441633656</v>
      </c>
      <c r="E146" s="25">
        <f ca="1">IF(B146&lt;DATA_ANALYSIS!S$8,C146,IF(B146&gt;DATA_ANALYSIS!S$9,D146,B146))</f>
        <v>19.124789441633656</v>
      </c>
      <c r="F146" s="25">
        <f ca="1">DATA_ANALYSIS!E$20*'MONTE CARLO ANALYSIS'!E146+DATA_ANALYSIS!R$20</f>
        <v>40.672231360476147</v>
      </c>
      <c r="G146" s="23"/>
      <c r="H146" s="23"/>
      <c r="I146" s="23"/>
    </row>
    <row r="147" spans="2:9" x14ac:dyDescent="0.25">
      <c r="B147" s="25">
        <f ca="1">_xlfn.NORM.INV(RAND(), DATA_ANALYSIS!Q$23, DATA_ANALYSIS!U$20)</f>
        <v>16.680766274369404</v>
      </c>
      <c r="C147" s="25">
        <f t="shared" ca="1" si="2"/>
        <v>16.680766274369404</v>
      </c>
      <c r="D147" s="25">
        <f ca="1">IF(B147&gt;DATA_ANALYSIS!S$9, DATA_ANALYSIS!S$9, B147)</f>
        <v>16.680766274369404</v>
      </c>
      <c r="E147" s="25">
        <f ca="1">IF(B147&lt;DATA_ANALYSIS!S$8,C147,IF(B147&gt;DATA_ANALYSIS!S$9,D147,B147))</f>
        <v>16.680766274369404</v>
      </c>
      <c r="F147" s="25">
        <f ca="1">DATA_ANALYSIS!E$20*'MONTE CARLO ANALYSIS'!E147+DATA_ANALYSIS!R$20</f>
        <v>35.317742885899087</v>
      </c>
      <c r="G147" s="23"/>
      <c r="H147" s="23"/>
      <c r="I147" s="23"/>
    </row>
    <row r="148" spans="2:9" x14ac:dyDescent="0.25">
      <c r="B148" s="25">
        <f ca="1">_xlfn.NORM.INV(RAND(), DATA_ANALYSIS!Q$23, DATA_ANALYSIS!U$20)</f>
        <v>4.0497628670614763</v>
      </c>
      <c r="C148" s="25">
        <f t="shared" ca="1" si="2"/>
        <v>4.0497628670614763</v>
      </c>
      <c r="D148" s="25">
        <f ca="1">IF(B148&gt;DATA_ANALYSIS!S$9, DATA_ANALYSIS!S$9, B148)</f>
        <v>4.0497628670614763</v>
      </c>
      <c r="E148" s="25">
        <f ca="1">IF(B148&lt;DATA_ANALYSIS!S$8,C148,IF(B148&gt;DATA_ANALYSIS!S$9,D148,B148))</f>
        <v>4.0497628670614763</v>
      </c>
      <c r="F148" s="25">
        <f ca="1">DATA_ANALYSIS!E$20*'MONTE CARLO ANALYSIS'!E148+DATA_ANALYSIS!R$20</f>
        <v>7.645107424558832</v>
      </c>
      <c r="G148" s="23"/>
      <c r="H148" s="23"/>
      <c r="I148" s="23"/>
    </row>
    <row r="149" spans="2:9" x14ac:dyDescent="0.25">
      <c r="B149" s="25">
        <f ca="1">_xlfn.NORM.INV(RAND(), DATA_ANALYSIS!Q$23, DATA_ANALYSIS!U$20)</f>
        <v>37.420338487704612</v>
      </c>
      <c r="C149" s="25">
        <f t="shared" ca="1" si="2"/>
        <v>37.420338487704612</v>
      </c>
      <c r="D149" s="25">
        <f ca="1">IF(B149&gt;DATA_ANALYSIS!S$9, DATA_ANALYSIS!S$9, B149)</f>
        <v>20</v>
      </c>
      <c r="E149" s="25">
        <f ca="1">IF(B149&lt;DATA_ANALYSIS!S$8,C149,IF(B149&gt;DATA_ANALYSIS!S$9,D149,B149))</f>
        <v>20</v>
      </c>
      <c r="F149" s="25">
        <f ca="1">DATA_ANALYSIS!E$20*'MONTE CARLO ANALYSIS'!E149+DATA_ANALYSIS!R$20</f>
        <v>42.589686526355941</v>
      </c>
      <c r="G149" s="23"/>
      <c r="H149" s="23"/>
      <c r="I149" s="23"/>
    </row>
    <row r="150" spans="2:9" x14ac:dyDescent="0.25">
      <c r="B150" s="25">
        <f ca="1">_xlfn.NORM.INV(RAND(), DATA_ANALYSIS!Q$23, DATA_ANALYSIS!U$20)</f>
        <v>16.468720110710493</v>
      </c>
      <c r="C150" s="25">
        <f t="shared" ca="1" si="2"/>
        <v>16.468720110710493</v>
      </c>
      <c r="D150" s="25">
        <f ca="1">IF(B150&gt;DATA_ANALYSIS!S$9, DATA_ANALYSIS!S$9, B150)</f>
        <v>16.468720110710493</v>
      </c>
      <c r="E150" s="25">
        <f ca="1">IF(B150&lt;DATA_ANALYSIS!S$8,C150,IF(B150&gt;DATA_ANALYSIS!S$9,D150,B150))</f>
        <v>16.468720110710493</v>
      </c>
      <c r="F150" s="25">
        <f ca="1">DATA_ANALYSIS!E$20*'MONTE CARLO ANALYSIS'!E150+DATA_ANALYSIS!R$20</f>
        <v>34.853181520606938</v>
      </c>
      <c r="G150" s="23"/>
      <c r="H150" s="23"/>
      <c r="I150" s="23"/>
    </row>
    <row r="151" spans="2:9" x14ac:dyDescent="0.25">
      <c r="B151" s="25">
        <f ca="1">_xlfn.NORM.INV(RAND(), DATA_ANALYSIS!Q$23, DATA_ANALYSIS!U$20)</f>
        <v>37.853146560714478</v>
      </c>
      <c r="C151" s="25">
        <f t="shared" ca="1" si="2"/>
        <v>37.853146560714478</v>
      </c>
      <c r="D151" s="25">
        <f ca="1">IF(B151&gt;DATA_ANALYSIS!S$9, DATA_ANALYSIS!S$9, B151)</f>
        <v>20</v>
      </c>
      <c r="E151" s="25">
        <f ca="1">IF(B151&lt;DATA_ANALYSIS!S$8,C151,IF(B151&gt;DATA_ANALYSIS!S$9,D151,B151))</f>
        <v>20</v>
      </c>
      <c r="F151" s="25">
        <f ca="1">DATA_ANALYSIS!E$20*'MONTE CARLO ANALYSIS'!E151+DATA_ANALYSIS!R$20</f>
        <v>42.589686526355941</v>
      </c>
      <c r="G151" s="23"/>
      <c r="H151" s="23"/>
      <c r="I151" s="23"/>
    </row>
    <row r="152" spans="2:9" x14ac:dyDescent="0.25">
      <c r="B152" s="25">
        <f ca="1">_xlfn.NORM.INV(RAND(), DATA_ANALYSIS!Q$23, DATA_ANALYSIS!U$20)</f>
        <v>17.585857194890824</v>
      </c>
      <c r="C152" s="25">
        <f t="shared" ca="1" si="2"/>
        <v>17.585857194890824</v>
      </c>
      <c r="D152" s="25">
        <f ca="1">IF(B152&gt;DATA_ANALYSIS!S$9, DATA_ANALYSIS!S$9, B152)</f>
        <v>17.585857194890824</v>
      </c>
      <c r="E152" s="25">
        <f ca="1">IF(B152&lt;DATA_ANALYSIS!S$8,C152,IF(B152&gt;DATA_ANALYSIS!S$9,D152,B152))</f>
        <v>17.585857194890824</v>
      </c>
      <c r="F152" s="25">
        <f ca="1">DATA_ANALYSIS!E$20*'MONTE CARLO ANALYSIS'!E152+DATA_ANALYSIS!R$20</f>
        <v>37.300661447101213</v>
      </c>
      <c r="G152" s="23"/>
      <c r="H152" s="23"/>
      <c r="I152" s="23"/>
    </row>
    <row r="153" spans="2:9" x14ac:dyDescent="0.25">
      <c r="B153" s="25">
        <f ca="1">_xlfn.NORM.INV(RAND(), DATA_ANALYSIS!Q$23, DATA_ANALYSIS!U$20)</f>
        <v>22.102361856454287</v>
      </c>
      <c r="C153" s="25">
        <f t="shared" ca="1" si="2"/>
        <v>22.102361856454287</v>
      </c>
      <c r="D153" s="25">
        <f ca="1">IF(B153&gt;DATA_ANALYSIS!S$9, DATA_ANALYSIS!S$9, B153)</f>
        <v>20</v>
      </c>
      <c r="E153" s="25">
        <f ca="1">IF(B153&lt;DATA_ANALYSIS!S$8,C153,IF(B153&gt;DATA_ANALYSIS!S$9,D153,B153))</f>
        <v>20</v>
      </c>
      <c r="F153" s="25">
        <f ca="1">DATA_ANALYSIS!E$20*'MONTE CARLO ANALYSIS'!E153+DATA_ANALYSIS!R$20</f>
        <v>42.589686526355941</v>
      </c>
      <c r="G153" s="23"/>
      <c r="H153" s="23"/>
      <c r="I153" s="23"/>
    </row>
    <row r="154" spans="2:9" x14ac:dyDescent="0.25">
      <c r="B154" s="25">
        <f ca="1">_xlfn.NORM.INV(RAND(), DATA_ANALYSIS!Q$23, DATA_ANALYSIS!U$20)</f>
        <v>17.246247934222367</v>
      </c>
      <c r="C154" s="25">
        <f t="shared" ca="1" si="2"/>
        <v>17.246247934222367</v>
      </c>
      <c r="D154" s="25">
        <f ca="1">IF(B154&gt;DATA_ANALYSIS!S$9, DATA_ANALYSIS!S$9, B154)</f>
        <v>17.246247934222367</v>
      </c>
      <c r="E154" s="25">
        <f ca="1">IF(B154&lt;DATA_ANALYSIS!S$8,C154,IF(B154&gt;DATA_ANALYSIS!S$9,D154,B154))</f>
        <v>17.246247934222367</v>
      </c>
      <c r="F154" s="25">
        <f ca="1">DATA_ANALYSIS!E$20*'MONTE CARLO ANALYSIS'!E154+DATA_ANALYSIS!R$20</f>
        <v>36.556628454097968</v>
      </c>
      <c r="G154" s="23"/>
      <c r="H154" s="23"/>
      <c r="I154" s="23"/>
    </row>
    <row r="155" spans="2:9" x14ac:dyDescent="0.25">
      <c r="B155" s="25">
        <f ca="1">_xlfn.NORM.INV(RAND(), DATA_ANALYSIS!Q$23, DATA_ANALYSIS!U$20)</f>
        <v>36.03292993894889</v>
      </c>
      <c r="C155" s="25">
        <f t="shared" ca="1" si="2"/>
        <v>36.03292993894889</v>
      </c>
      <c r="D155" s="25">
        <f ca="1">IF(B155&gt;DATA_ANALYSIS!S$9, DATA_ANALYSIS!S$9, B155)</f>
        <v>20</v>
      </c>
      <c r="E155" s="25">
        <f ca="1">IF(B155&lt;DATA_ANALYSIS!S$8,C155,IF(B155&gt;DATA_ANALYSIS!S$9,D155,B155))</f>
        <v>20</v>
      </c>
      <c r="F155" s="25">
        <f ca="1">DATA_ANALYSIS!E$20*'MONTE CARLO ANALYSIS'!E155+DATA_ANALYSIS!R$20</f>
        <v>42.589686526355941</v>
      </c>
      <c r="G155" s="23"/>
      <c r="H155" s="23"/>
      <c r="I155" s="23"/>
    </row>
    <row r="156" spans="2:9" x14ac:dyDescent="0.25">
      <c r="B156" s="25">
        <f ca="1">_xlfn.NORM.INV(RAND(), DATA_ANALYSIS!Q$23, DATA_ANALYSIS!U$20)</f>
        <v>25.787269162869073</v>
      </c>
      <c r="C156" s="25">
        <f t="shared" ca="1" si="2"/>
        <v>25.787269162869073</v>
      </c>
      <c r="D156" s="25">
        <f ca="1">IF(B156&gt;DATA_ANALYSIS!S$9, DATA_ANALYSIS!S$9, B156)</f>
        <v>20</v>
      </c>
      <c r="E156" s="25">
        <f ca="1">IF(B156&lt;DATA_ANALYSIS!S$8,C156,IF(B156&gt;DATA_ANALYSIS!S$9,D156,B156))</f>
        <v>20</v>
      </c>
      <c r="F156" s="25">
        <f ca="1">DATA_ANALYSIS!E$20*'MONTE CARLO ANALYSIS'!E156+DATA_ANALYSIS!R$20</f>
        <v>42.589686526355941</v>
      </c>
      <c r="G156" s="23"/>
      <c r="H156" s="23"/>
      <c r="I156" s="23"/>
    </row>
    <row r="157" spans="2:9" x14ac:dyDescent="0.25">
      <c r="B157" s="25">
        <f ca="1">_xlfn.NORM.INV(RAND(), DATA_ANALYSIS!Q$23, DATA_ANALYSIS!U$20)</f>
        <v>-2.8177890505026966</v>
      </c>
      <c r="C157" s="25">
        <f t="shared" ca="1" si="2"/>
        <v>0</v>
      </c>
      <c r="D157" s="25">
        <f ca="1">IF(B157&gt;DATA_ANALYSIS!S$9, DATA_ANALYSIS!S$9, B157)</f>
        <v>-2.8177890505026966</v>
      </c>
      <c r="E157" s="25">
        <f ca="1">IF(B157&lt;DATA_ANALYSIS!S$8,C157,IF(B157&gt;DATA_ANALYSIS!S$9,D157,B157))</f>
        <v>0</v>
      </c>
      <c r="F157" s="25">
        <f ca="1">DATA_ANALYSIS!E$20*'MONTE CARLO ANALYSIS'!E157+DATA_ANALYSIS!R$20</f>
        <v>-1.2273160806256698</v>
      </c>
      <c r="G157" s="23"/>
      <c r="H157" s="23"/>
      <c r="I157" s="23"/>
    </row>
    <row r="158" spans="2:9" x14ac:dyDescent="0.25">
      <c r="B158" s="25">
        <f ca="1">_xlfn.NORM.INV(RAND(), DATA_ANALYSIS!Q$23, DATA_ANALYSIS!U$20)</f>
        <v>7.4564248877135562</v>
      </c>
      <c r="C158" s="25">
        <f t="shared" ca="1" si="2"/>
        <v>7.4564248877135562</v>
      </c>
      <c r="D158" s="25">
        <f ca="1">IF(B158&gt;DATA_ANALYSIS!S$9, DATA_ANALYSIS!S$9, B158)</f>
        <v>7.4564248877135562</v>
      </c>
      <c r="E158" s="25">
        <f ca="1">IF(B158&lt;DATA_ANALYSIS!S$8,C158,IF(B158&gt;DATA_ANALYSIS!S$9,D158,B158))</f>
        <v>7.4564248877135562</v>
      </c>
      <c r="F158" s="25">
        <f ca="1">DATA_ANALYSIS!E$20*'MONTE CARLO ANALYSIS'!E158+DATA_ANALYSIS!R$20</f>
        <v>15.108593356559702</v>
      </c>
      <c r="G158" s="23"/>
      <c r="H158" s="23"/>
      <c r="I158" s="23"/>
    </row>
    <row r="159" spans="2:9" x14ac:dyDescent="0.25">
      <c r="B159" s="25">
        <f ca="1">_xlfn.NORM.INV(RAND(), DATA_ANALYSIS!Q$23, DATA_ANALYSIS!U$20)</f>
        <v>-2.4968841805776236</v>
      </c>
      <c r="C159" s="25">
        <f t="shared" ca="1" si="2"/>
        <v>0</v>
      </c>
      <c r="D159" s="25">
        <f ca="1">IF(B159&gt;DATA_ANALYSIS!S$9, DATA_ANALYSIS!S$9, B159)</f>
        <v>-2.4968841805776236</v>
      </c>
      <c r="E159" s="25">
        <f ca="1">IF(B159&lt;DATA_ANALYSIS!S$8,C159,IF(B159&gt;DATA_ANALYSIS!S$9,D159,B159))</f>
        <v>0</v>
      </c>
      <c r="F159" s="25">
        <f ca="1">DATA_ANALYSIS!E$20*'MONTE CARLO ANALYSIS'!E159+DATA_ANALYSIS!R$20</f>
        <v>-1.2273160806256698</v>
      </c>
      <c r="G159" s="23"/>
      <c r="H159" s="23"/>
      <c r="I159" s="23"/>
    </row>
    <row r="160" spans="2:9" x14ac:dyDescent="0.25">
      <c r="B160" s="25">
        <f ca="1">_xlfn.NORM.INV(RAND(), DATA_ANALYSIS!Q$23, DATA_ANALYSIS!U$20)</f>
        <v>25.609211856497158</v>
      </c>
      <c r="C160" s="25">
        <f t="shared" ca="1" si="2"/>
        <v>25.609211856497158</v>
      </c>
      <c r="D160" s="25">
        <f ca="1">IF(B160&gt;DATA_ANALYSIS!S$9, DATA_ANALYSIS!S$9, B160)</f>
        <v>20</v>
      </c>
      <c r="E160" s="25">
        <f ca="1">IF(B160&lt;DATA_ANALYSIS!S$8,C160,IF(B160&gt;DATA_ANALYSIS!S$9,D160,B160))</f>
        <v>20</v>
      </c>
      <c r="F160" s="25">
        <f ca="1">DATA_ANALYSIS!E$20*'MONTE CARLO ANALYSIS'!E160+DATA_ANALYSIS!R$20</f>
        <v>42.589686526355941</v>
      </c>
      <c r="G160" s="23"/>
      <c r="H160" s="23"/>
      <c r="I160" s="23"/>
    </row>
    <row r="161" spans="2:9" x14ac:dyDescent="0.25">
      <c r="B161" s="25">
        <f ca="1">_xlfn.NORM.INV(RAND(), DATA_ANALYSIS!Q$23, DATA_ANALYSIS!U$20)</f>
        <v>11.798982314300876</v>
      </c>
      <c r="C161" s="25">
        <f t="shared" ca="1" si="2"/>
        <v>11.798982314300876</v>
      </c>
      <c r="D161" s="25">
        <f ca="1">IF(B161&gt;DATA_ANALYSIS!S$9, DATA_ANALYSIS!S$9, B161)</f>
        <v>11.798982314300876</v>
      </c>
      <c r="E161" s="25">
        <f ca="1">IF(B161&lt;DATA_ANALYSIS!S$8,C161,IF(B161&gt;DATA_ANALYSIS!S$9,D161,B161))</f>
        <v>11.798982314300876</v>
      </c>
      <c r="F161" s="25">
        <f ca="1">DATA_ANALYSIS!E$20*'MONTE CARLO ANALYSIS'!E161+DATA_ANALYSIS!R$20</f>
        <v>24.622485860646901</v>
      </c>
      <c r="G161" s="23"/>
      <c r="H161" s="23"/>
      <c r="I161" s="23"/>
    </row>
    <row r="162" spans="2:9" x14ac:dyDescent="0.25">
      <c r="B162" s="25">
        <f ca="1">_xlfn.NORM.INV(RAND(), DATA_ANALYSIS!Q$23, DATA_ANALYSIS!U$20)</f>
        <v>3.8078669321083556</v>
      </c>
      <c r="C162" s="25">
        <f t="shared" ca="1" si="2"/>
        <v>3.8078669321083556</v>
      </c>
      <c r="D162" s="25">
        <f ca="1">IF(B162&gt;DATA_ANALYSIS!S$9, DATA_ANALYSIS!S$9, B162)</f>
        <v>3.8078669321083556</v>
      </c>
      <c r="E162" s="25">
        <f ca="1">IF(B162&lt;DATA_ANALYSIS!S$8,C162,IF(B162&gt;DATA_ANALYSIS!S$9,D162,B162))</f>
        <v>3.8078669321083556</v>
      </c>
      <c r="F162" s="25">
        <f ca="1">DATA_ANALYSIS!E$20*'MONTE CARLO ANALYSIS'!E162+DATA_ANALYSIS!R$20</f>
        <v>7.1151496839358739</v>
      </c>
      <c r="G162" s="23"/>
      <c r="H162" s="23"/>
      <c r="I162" s="23"/>
    </row>
    <row r="163" spans="2:9" x14ac:dyDescent="0.25">
      <c r="B163" s="25">
        <f ca="1">_xlfn.NORM.INV(RAND(), DATA_ANALYSIS!Q$23, DATA_ANALYSIS!U$20)</f>
        <v>9.2231603819917964</v>
      </c>
      <c r="C163" s="25">
        <f t="shared" ca="1" si="2"/>
        <v>9.2231603819917964</v>
      </c>
      <c r="D163" s="25">
        <f ca="1">IF(B163&gt;DATA_ANALYSIS!S$9, DATA_ANALYSIS!S$9, B163)</f>
        <v>9.2231603819917964</v>
      </c>
      <c r="E163" s="25">
        <f ca="1">IF(B163&lt;DATA_ANALYSIS!S$8,C163,IF(B163&gt;DATA_ANALYSIS!S$9,D163,B163))</f>
        <v>9.2231603819917964</v>
      </c>
      <c r="F163" s="25">
        <f ca="1">DATA_ANALYSIS!E$20*'MONTE CARLO ANALYSIS'!E163+DATA_ANALYSIS!R$20</f>
        <v>18.979246044491532</v>
      </c>
      <c r="G163" s="23"/>
      <c r="H163" s="23"/>
      <c r="I163" s="23"/>
    </row>
    <row r="164" spans="2:9" x14ac:dyDescent="0.25">
      <c r="B164" s="25">
        <f ca="1">_xlfn.NORM.INV(RAND(), DATA_ANALYSIS!Q$23, DATA_ANALYSIS!U$20)</f>
        <v>19.172906203095085</v>
      </c>
      <c r="C164" s="25">
        <f t="shared" ca="1" si="2"/>
        <v>19.172906203095085</v>
      </c>
      <c r="D164" s="25">
        <f ca="1">IF(B164&gt;DATA_ANALYSIS!S$9, DATA_ANALYSIS!S$9, B164)</f>
        <v>19.172906203095085</v>
      </c>
      <c r="E164" s="25">
        <f ca="1">IF(B164&lt;DATA_ANALYSIS!S$8,C164,IF(B164&gt;DATA_ANALYSIS!S$9,D164,B164))</f>
        <v>19.172906203095085</v>
      </c>
      <c r="F164" s="25">
        <f ca="1">DATA_ANALYSIS!E$20*'MONTE CARLO ANALYSIS'!E164+DATA_ANALYSIS!R$20</f>
        <v>40.77764797359589</v>
      </c>
      <c r="G164" s="23"/>
      <c r="H164" s="23"/>
      <c r="I164" s="23"/>
    </row>
    <row r="165" spans="2:9" x14ac:dyDescent="0.25">
      <c r="B165" s="25">
        <f ca="1">_xlfn.NORM.INV(RAND(), DATA_ANALYSIS!Q$23, DATA_ANALYSIS!U$20)</f>
        <v>23.548894530628459</v>
      </c>
      <c r="C165" s="25">
        <f t="shared" ca="1" si="2"/>
        <v>23.548894530628459</v>
      </c>
      <c r="D165" s="25">
        <f ca="1">IF(B165&gt;DATA_ANALYSIS!S$9, DATA_ANALYSIS!S$9, B165)</f>
        <v>20</v>
      </c>
      <c r="E165" s="25">
        <f ca="1">IF(B165&lt;DATA_ANALYSIS!S$8,C165,IF(B165&gt;DATA_ANALYSIS!S$9,D165,B165))</f>
        <v>20</v>
      </c>
      <c r="F165" s="25">
        <f ca="1">DATA_ANALYSIS!E$20*'MONTE CARLO ANALYSIS'!E165+DATA_ANALYSIS!R$20</f>
        <v>42.589686526355941</v>
      </c>
      <c r="G165" s="23"/>
      <c r="H165" s="23"/>
      <c r="I165" s="23"/>
    </row>
    <row r="166" spans="2:9" x14ac:dyDescent="0.25">
      <c r="B166" s="25">
        <f ca="1">_xlfn.NORM.INV(RAND(), DATA_ANALYSIS!Q$23, DATA_ANALYSIS!U$20)</f>
        <v>10.615776176566257</v>
      </c>
      <c r="C166" s="25">
        <f t="shared" ca="1" si="2"/>
        <v>10.615776176566257</v>
      </c>
      <c r="D166" s="25">
        <f ca="1">IF(B166&gt;DATA_ANALYSIS!S$9, DATA_ANALYSIS!S$9, B166)</f>
        <v>10.615776176566257</v>
      </c>
      <c r="E166" s="25">
        <f ca="1">IF(B166&lt;DATA_ANALYSIS!S$8,C166,IF(B166&gt;DATA_ANALYSIS!S$9,D166,B166))</f>
        <v>10.615776176566257</v>
      </c>
      <c r="F166" s="25">
        <f ca="1">DATA_ANALYSIS!E$20*'MONTE CARLO ANALYSIS'!E166+DATA_ANALYSIS!R$20</f>
        <v>22.030258539561178</v>
      </c>
      <c r="G166" s="23"/>
      <c r="H166" s="23"/>
      <c r="I166" s="23"/>
    </row>
    <row r="167" spans="2:9" x14ac:dyDescent="0.25">
      <c r="B167" s="25">
        <f ca="1">_xlfn.NORM.INV(RAND(), DATA_ANALYSIS!Q$23, DATA_ANALYSIS!U$20)</f>
        <v>10.504827408884873</v>
      </c>
      <c r="C167" s="25">
        <f t="shared" ca="1" si="2"/>
        <v>10.504827408884873</v>
      </c>
      <c r="D167" s="25">
        <f ca="1">IF(B167&gt;DATA_ANALYSIS!S$9, DATA_ANALYSIS!S$9, B167)</f>
        <v>10.504827408884873</v>
      </c>
      <c r="E167" s="25">
        <f ca="1">IF(B167&lt;DATA_ANALYSIS!S$8,C167,IF(B167&gt;DATA_ANALYSIS!S$9,D167,B167))</f>
        <v>10.504827408884873</v>
      </c>
      <c r="F167" s="25">
        <f ca="1">DATA_ANALYSIS!E$20*'MONTE CARLO ANALYSIS'!E167+DATA_ANALYSIS!R$20</f>
        <v>21.787186417424348</v>
      </c>
      <c r="G167" s="23"/>
      <c r="H167" s="23"/>
      <c r="I167" s="23"/>
    </row>
    <row r="168" spans="2:9" x14ac:dyDescent="0.25">
      <c r="B168" s="25">
        <f ca="1">_xlfn.NORM.INV(RAND(), DATA_ANALYSIS!Q$23, DATA_ANALYSIS!U$20)</f>
        <v>27.106295783423445</v>
      </c>
      <c r="C168" s="25">
        <f t="shared" ca="1" si="2"/>
        <v>27.106295783423445</v>
      </c>
      <c r="D168" s="25">
        <f ca="1">IF(B168&gt;DATA_ANALYSIS!S$9, DATA_ANALYSIS!S$9, B168)</f>
        <v>20</v>
      </c>
      <c r="E168" s="25">
        <f ca="1">IF(B168&lt;DATA_ANALYSIS!S$8,C168,IF(B168&gt;DATA_ANALYSIS!S$9,D168,B168))</f>
        <v>20</v>
      </c>
      <c r="F168" s="25">
        <f ca="1">DATA_ANALYSIS!E$20*'MONTE CARLO ANALYSIS'!E168+DATA_ANALYSIS!R$20</f>
        <v>42.589686526355941</v>
      </c>
      <c r="G168" s="23"/>
      <c r="H168" s="23"/>
      <c r="I168" s="23"/>
    </row>
    <row r="169" spans="2:9" x14ac:dyDescent="0.25">
      <c r="B169" s="25">
        <f ca="1">_xlfn.NORM.INV(RAND(), DATA_ANALYSIS!Q$23, DATA_ANALYSIS!U$20)</f>
        <v>13.753628367240371</v>
      </c>
      <c r="C169" s="25">
        <f t="shared" ca="1" si="2"/>
        <v>13.753628367240371</v>
      </c>
      <c r="D169" s="25">
        <f ca="1">IF(B169&gt;DATA_ANALYSIS!S$9, DATA_ANALYSIS!S$9, B169)</f>
        <v>13.753628367240371</v>
      </c>
      <c r="E169" s="25">
        <f ca="1">IF(B169&lt;DATA_ANALYSIS!S$8,C169,IF(B169&gt;DATA_ANALYSIS!S$9,D169,B169))</f>
        <v>13.753628367240371</v>
      </c>
      <c r="F169" s="25">
        <f ca="1">DATA_ANALYSIS!E$20*'MONTE CARLO ANALYSIS'!E169+DATA_ANALYSIS!R$20</f>
        <v>28.904822420515707</v>
      </c>
      <c r="G169" s="23"/>
      <c r="H169" s="23"/>
      <c r="I169" s="23"/>
    </row>
    <row r="170" spans="2:9" x14ac:dyDescent="0.25">
      <c r="B170" s="25">
        <f ca="1">_xlfn.NORM.INV(RAND(), DATA_ANALYSIS!Q$23, DATA_ANALYSIS!U$20)</f>
        <v>41.669658388275849</v>
      </c>
      <c r="C170" s="25">
        <f t="shared" ca="1" si="2"/>
        <v>41.669658388275849</v>
      </c>
      <c r="D170" s="25">
        <f ca="1">IF(B170&gt;DATA_ANALYSIS!S$9, DATA_ANALYSIS!S$9, B170)</f>
        <v>20</v>
      </c>
      <c r="E170" s="25">
        <f ca="1">IF(B170&lt;DATA_ANALYSIS!S$8,C170,IF(B170&gt;DATA_ANALYSIS!S$9,D170,B170))</f>
        <v>20</v>
      </c>
      <c r="F170" s="25">
        <f ca="1">DATA_ANALYSIS!E$20*'MONTE CARLO ANALYSIS'!E170+DATA_ANALYSIS!R$20</f>
        <v>42.589686526355941</v>
      </c>
      <c r="G170" s="23"/>
      <c r="H170" s="23"/>
      <c r="I170" s="23"/>
    </row>
    <row r="171" spans="2:9" x14ac:dyDescent="0.25">
      <c r="B171" s="25">
        <f ca="1">_xlfn.NORM.INV(RAND(), DATA_ANALYSIS!Q$23, DATA_ANALYSIS!U$20)</f>
        <v>39.872437193480039</v>
      </c>
      <c r="C171" s="25">
        <f t="shared" ca="1" si="2"/>
        <v>39.872437193480039</v>
      </c>
      <c r="D171" s="25">
        <f ca="1">IF(B171&gt;DATA_ANALYSIS!S$9, DATA_ANALYSIS!S$9, B171)</f>
        <v>20</v>
      </c>
      <c r="E171" s="25">
        <f ca="1">IF(B171&lt;DATA_ANALYSIS!S$8,C171,IF(B171&gt;DATA_ANALYSIS!S$9,D171,B171))</f>
        <v>20</v>
      </c>
      <c r="F171" s="25">
        <f ca="1">DATA_ANALYSIS!E$20*'MONTE CARLO ANALYSIS'!E171+DATA_ANALYSIS!R$20</f>
        <v>42.589686526355941</v>
      </c>
      <c r="G171" s="23"/>
      <c r="H171" s="23"/>
      <c r="I171" s="23"/>
    </row>
    <row r="172" spans="2:9" x14ac:dyDescent="0.25">
      <c r="B172" s="25">
        <f ca="1">_xlfn.NORM.INV(RAND(), DATA_ANALYSIS!Q$23, DATA_ANALYSIS!U$20)</f>
        <v>20.355871800877704</v>
      </c>
      <c r="C172" s="25">
        <f t="shared" ca="1" si="2"/>
        <v>20.355871800877704</v>
      </c>
      <c r="D172" s="25">
        <f ca="1">IF(B172&gt;DATA_ANALYSIS!S$9, DATA_ANALYSIS!S$9, B172)</f>
        <v>20</v>
      </c>
      <c r="E172" s="25">
        <f ca="1">IF(B172&lt;DATA_ANALYSIS!S$8,C172,IF(B172&gt;DATA_ANALYSIS!S$9,D172,B172))</f>
        <v>20</v>
      </c>
      <c r="F172" s="25">
        <f ca="1">DATA_ANALYSIS!E$20*'MONTE CARLO ANALYSIS'!E172+DATA_ANALYSIS!R$20</f>
        <v>42.589686526355941</v>
      </c>
      <c r="G172" s="23"/>
      <c r="H172" s="23"/>
      <c r="I172" s="23"/>
    </row>
    <row r="173" spans="2:9" x14ac:dyDescent="0.25">
      <c r="B173" s="25">
        <f ca="1">_xlfn.NORM.INV(RAND(), DATA_ANALYSIS!Q$23, DATA_ANALYSIS!U$20)</f>
        <v>11.152299334040087</v>
      </c>
      <c r="C173" s="25">
        <f t="shared" ca="1" si="2"/>
        <v>11.152299334040087</v>
      </c>
      <c r="D173" s="25">
        <f ca="1">IF(B173&gt;DATA_ANALYSIS!S$9, DATA_ANALYSIS!S$9, B173)</f>
        <v>11.152299334040087</v>
      </c>
      <c r="E173" s="25">
        <f ca="1">IF(B173&lt;DATA_ANALYSIS!S$8,C173,IF(B173&gt;DATA_ANALYSIS!S$9,D173,B173))</f>
        <v>11.152299334040087</v>
      </c>
      <c r="F173" s="25">
        <f ca="1">DATA_ANALYSIS!E$20*'MONTE CARLO ANALYSIS'!E173+DATA_ANALYSIS!R$20</f>
        <v>23.205700369048021</v>
      </c>
      <c r="G173" s="23"/>
      <c r="H173" s="23"/>
      <c r="I173" s="23"/>
    </row>
    <row r="174" spans="2:9" x14ac:dyDescent="0.25">
      <c r="B174" s="25">
        <f ca="1">_xlfn.NORM.INV(RAND(), DATA_ANALYSIS!Q$23, DATA_ANALYSIS!U$20)</f>
        <v>17.360795396061484</v>
      </c>
      <c r="C174" s="25">
        <f t="shared" ca="1" si="2"/>
        <v>17.360795396061484</v>
      </c>
      <c r="D174" s="25">
        <f ca="1">IF(B174&gt;DATA_ANALYSIS!S$9, DATA_ANALYSIS!S$9, B174)</f>
        <v>17.360795396061484</v>
      </c>
      <c r="E174" s="25">
        <f ca="1">IF(B174&lt;DATA_ANALYSIS!S$8,C174,IF(B174&gt;DATA_ANALYSIS!S$9,D174,B174))</f>
        <v>17.360795396061484</v>
      </c>
      <c r="F174" s="25">
        <f ca="1">DATA_ANALYSIS!E$20*'MONTE CARLO ANALYSIS'!E174+DATA_ANALYSIS!R$20</f>
        <v>36.807584775799349</v>
      </c>
      <c r="G174" s="23"/>
      <c r="H174" s="23"/>
      <c r="I174" s="23"/>
    </row>
    <row r="175" spans="2:9" x14ac:dyDescent="0.25">
      <c r="B175" s="25">
        <f ca="1">_xlfn.NORM.INV(RAND(), DATA_ANALYSIS!Q$23, DATA_ANALYSIS!U$20)</f>
        <v>39.741090577547503</v>
      </c>
      <c r="C175" s="25">
        <f t="shared" ca="1" si="2"/>
        <v>39.741090577547503</v>
      </c>
      <c r="D175" s="25">
        <f ca="1">IF(B175&gt;DATA_ANALYSIS!S$9, DATA_ANALYSIS!S$9, B175)</f>
        <v>20</v>
      </c>
      <c r="E175" s="25">
        <f ca="1">IF(B175&lt;DATA_ANALYSIS!S$8,C175,IF(B175&gt;DATA_ANALYSIS!S$9,D175,B175))</f>
        <v>20</v>
      </c>
      <c r="F175" s="25">
        <f ca="1">DATA_ANALYSIS!E$20*'MONTE CARLO ANALYSIS'!E175+DATA_ANALYSIS!R$20</f>
        <v>42.589686526355941</v>
      </c>
      <c r="G175" s="23"/>
      <c r="H175" s="23"/>
      <c r="I175" s="23"/>
    </row>
    <row r="176" spans="2:9" x14ac:dyDescent="0.25">
      <c r="B176" s="25">
        <f ca="1">_xlfn.NORM.INV(RAND(), DATA_ANALYSIS!Q$23, DATA_ANALYSIS!U$20)</f>
        <v>44.21767507989729</v>
      </c>
      <c r="C176" s="25">
        <f t="shared" ca="1" si="2"/>
        <v>44.21767507989729</v>
      </c>
      <c r="D176" s="25">
        <f ca="1">IF(B176&gt;DATA_ANALYSIS!S$9, DATA_ANALYSIS!S$9, B176)</f>
        <v>20</v>
      </c>
      <c r="E176" s="25">
        <f ca="1">IF(B176&lt;DATA_ANALYSIS!S$8,C176,IF(B176&gt;DATA_ANALYSIS!S$9,D176,B176))</f>
        <v>20</v>
      </c>
      <c r="F176" s="25">
        <f ca="1">DATA_ANALYSIS!E$20*'MONTE CARLO ANALYSIS'!E176+DATA_ANALYSIS!R$20</f>
        <v>42.589686526355941</v>
      </c>
      <c r="G176" s="23"/>
      <c r="H176" s="23"/>
      <c r="I176" s="23"/>
    </row>
    <row r="177" spans="2:9" x14ac:dyDescent="0.25">
      <c r="B177" s="25">
        <f ca="1">_xlfn.NORM.INV(RAND(), DATA_ANALYSIS!Q$23, DATA_ANALYSIS!U$20)</f>
        <v>2.50078484610248</v>
      </c>
      <c r="C177" s="25">
        <f t="shared" ca="1" si="2"/>
        <v>2.50078484610248</v>
      </c>
      <c r="D177" s="25">
        <f ca="1">IF(B177&gt;DATA_ANALYSIS!S$9, DATA_ANALYSIS!S$9, B177)</f>
        <v>2.50078484610248</v>
      </c>
      <c r="E177" s="25">
        <f ca="1">IF(B177&lt;DATA_ANALYSIS!S$8,C177,IF(B177&gt;DATA_ANALYSIS!S$9,D177,B177))</f>
        <v>2.50078484610248</v>
      </c>
      <c r="F177" s="25">
        <f ca="1">DATA_ANALYSIS!E$20*'MONTE CARLO ANALYSIS'!E177+DATA_ANALYSIS!R$20</f>
        <v>4.2515287254329541</v>
      </c>
      <c r="G177" s="23"/>
      <c r="H177" s="23"/>
      <c r="I177" s="23"/>
    </row>
    <row r="178" spans="2:9" x14ac:dyDescent="0.25">
      <c r="B178" s="25">
        <f ca="1">_xlfn.NORM.INV(RAND(), DATA_ANALYSIS!Q$23, DATA_ANALYSIS!U$20)</f>
        <v>19.834418661227851</v>
      </c>
      <c r="C178" s="25">
        <f t="shared" ca="1" si="2"/>
        <v>19.834418661227851</v>
      </c>
      <c r="D178" s="25">
        <f ca="1">IF(B178&gt;DATA_ANALYSIS!S$9, DATA_ANALYSIS!S$9, B178)</f>
        <v>19.834418661227851</v>
      </c>
      <c r="E178" s="25">
        <f ca="1">IF(B178&lt;DATA_ANALYSIS!S$8,C178,IF(B178&gt;DATA_ANALYSIS!S$9,D178,B178))</f>
        <v>19.834418661227851</v>
      </c>
      <c r="F178" s="25">
        <f ca="1">DATA_ANALYSIS!E$20*'MONTE CARLO ANALYSIS'!E178+DATA_ANALYSIS!R$20</f>
        <v>42.226922628723607</v>
      </c>
      <c r="G178" s="23"/>
      <c r="H178" s="23"/>
      <c r="I178" s="23"/>
    </row>
    <row r="179" spans="2:9" x14ac:dyDescent="0.25">
      <c r="B179" s="25">
        <f ca="1">_xlfn.NORM.INV(RAND(), DATA_ANALYSIS!Q$23, DATA_ANALYSIS!U$20)</f>
        <v>3.9584315440536102</v>
      </c>
      <c r="C179" s="25">
        <f t="shared" ca="1" si="2"/>
        <v>3.9584315440536102</v>
      </c>
      <c r="D179" s="25">
        <f ca="1">IF(B179&gt;DATA_ANALYSIS!S$9, DATA_ANALYSIS!S$9, B179)</f>
        <v>3.9584315440536102</v>
      </c>
      <c r="E179" s="25">
        <f ca="1">IF(B179&lt;DATA_ANALYSIS!S$8,C179,IF(B179&gt;DATA_ANALYSIS!S$9,D179,B179))</f>
        <v>3.9584315440536102</v>
      </c>
      <c r="F179" s="25">
        <f ca="1">DATA_ANALYSIS!E$20*'MONTE CARLO ANALYSIS'!E179+DATA_ANALYSIS!R$20</f>
        <v>7.445014183642094</v>
      </c>
      <c r="G179" s="23"/>
      <c r="H179" s="23"/>
      <c r="I179" s="23"/>
    </row>
    <row r="180" spans="2:9" x14ac:dyDescent="0.25">
      <c r="B180" s="25">
        <f ca="1">_xlfn.NORM.INV(RAND(), DATA_ANALYSIS!Q$23, DATA_ANALYSIS!U$20)</f>
        <v>-1.0439545642999875</v>
      </c>
      <c r="C180" s="25">
        <f t="shared" ca="1" si="2"/>
        <v>0</v>
      </c>
      <c r="D180" s="25">
        <f ca="1">IF(B180&gt;DATA_ANALYSIS!S$9, DATA_ANALYSIS!S$9, B180)</f>
        <v>-1.0439545642999875</v>
      </c>
      <c r="E180" s="25">
        <f ca="1">IF(B180&lt;DATA_ANALYSIS!S$8,C180,IF(B180&gt;DATA_ANALYSIS!S$9,D180,B180))</f>
        <v>0</v>
      </c>
      <c r="F180" s="25">
        <f ca="1">DATA_ANALYSIS!E$20*'MONTE CARLO ANALYSIS'!E180+DATA_ANALYSIS!R$20</f>
        <v>-1.2273160806256698</v>
      </c>
      <c r="G180" s="23"/>
      <c r="H180" s="23"/>
      <c r="I180" s="23"/>
    </row>
    <row r="181" spans="2:9" x14ac:dyDescent="0.25">
      <c r="B181" s="25">
        <f ca="1">_xlfn.NORM.INV(RAND(), DATA_ANALYSIS!Q$23, DATA_ANALYSIS!U$20)</f>
        <v>27.704971054127988</v>
      </c>
      <c r="C181" s="25">
        <f t="shared" ca="1" si="2"/>
        <v>27.704971054127988</v>
      </c>
      <c r="D181" s="25">
        <f ca="1">IF(B181&gt;DATA_ANALYSIS!S$9, DATA_ANALYSIS!S$9, B181)</f>
        <v>20</v>
      </c>
      <c r="E181" s="25">
        <f ca="1">IF(B181&lt;DATA_ANALYSIS!S$8,C181,IF(B181&gt;DATA_ANALYSIS!S$9,D181,B181))</f>
        <v>20</v>
      </c>
      <c r="F181" s="25">
        <f ca="1">DATA_ANALYSIS!E$20*'MONTE CARLO ANALYSIS'!E181+DATA_ANALYSIS!R$20</f>
        <v>42.589686526355941</v>
      </c>
      <c r="G181" s="23"/>
      <c r="H181" s="23"/>
      <c r="I181" s="23"/>
    </row>
    <row r="182" spans="2:9" x14ac:dyDescent="0.25">
      <c r="B182" s="25">
        <f ca="1">_xlfn.NORM.INV(RAND(), DATA_ANALYSIS!Q$23, DATA_ANALYSIS!U$20)</f>
        <v>32.372914820829486</v>
      </c>
      <c r="C182" s="25">
        <f t="shared" ca="1" si="2"/>
        <v>32.372914820829486</v>
      </c>
      <c r="D182" s="25">
        <f ca="1">IF(B182&gt;DATA_ANALYSIS!S$9, DATA_ANALYSIS!S$9, B182)</f>
        <v>20</v>
      </c>
      <c r="E182" s="25">
        <f ca="1">IF(B182&lt;DATA_ANALYSIS!S$8,C182,IF(B182&gt;DATA_ANALYSIS!S$9,D182,B182))</f>
        <v>20</v>
      </c>
      <c r="F182" s="25">
        <f ca="1">DATA_ANALYSIS!E$20*'MONTE CARLO ANALYSIS'!E182+DATA_ANALYSIS!R$20</f>
        <v>42.589686526355941</v>
      </c>
      <c r="G182" s="23"/>
      <c r="H182" s="23"/>
      <c r="I182" s="23"/>
    </row>
    <row r="183" spans="2:9" x14ac:dyDescent="0.25">
      <c r="B183" s="25">
        <f ca="1">_xlfn.NORM.INV(RAND(), DATA_ANALYSIS!Q$23, DATA_ANALYSIS!U$20)</f>
        <v>21.772339725392268</v>
      </c>
      <c r="C183" s="25">
        <f t="shared" ca="1" si="2"/>
        <v>21.772339725392268</v>
      </c>
      <c r="D183" s="25">
        <f ca="1">IF(B183&gt;DATA_ANALYSIS!S$9, DATA_ANALYSIS!S$9, B183)</f>
        <v>20</v>
      </c>
      <c r="E183" s="25">
        <f ca="1">IF(B183&lt;DATA_ANALYSIS!S$8,C183,IF(B183&gt;DATA_ANALYSIS!S$9,D183,B183))</f>
        <v>20</v>
      </c>
      <c r="F183" s="25">
        <f ca="1">DATA_ANALYSIS!E$20*'MONTE CARLO ANALYSIS'!E183+DATA_ANALYSIS!R$20</f>
        <v>42.589686526355941</v>
      </c>
      <c r="G183" s="23"/>
      <c r="H183" s="23"/>
      <c r="I183" s="23"/>
    </row>
    <row r="184" spans="2:9" x14ac:dyDescent="0.25">
      <c r="B184" s="25">
        <f ca="1">_xlfn.NORM.INV(RAND(), DATA_ANALYSIS!Q$23, DATA_ANALYSIS!U$20)</f>
        <v>8.0669130824481119</v>
      </c>
      <c r="C184" s="25">
        <f t="shared" ca="1" si="2"/>
        <v>8.0669130824481119</v>
      </c>
      <c r="D184" s="25">
        <f ca="1">IF(B184&gt;DATA_ANALYSIS!S$9, DATA_ANALYSIS!S$9, B184)</f>
        <v>8.0669130824481119</v>
      </c>
      <c r="E184" s="25">
        <f ca="1">IF(B184&lt;DATA_ANALYSIS!S$8,C184,IF(B184&gt;DATA_ANALYSIS!S$9,D184,B184))</f>
        <v>8.0669130824481119</v>
      </c>
      <c r="F184" s="25">
        <f ca="1">DATA_ANALYSIS!E$20*'MONTE CARLO ANALYSIS'!E184+DATA_ANALYSIS!R$20</f>
        <v>16.446081497570479</v>
      </c>
      <c r="G184" s="23"/>
      <c r="H184" s="23"/>
      <c r="I184" s="23"/>
    </row>
    <row r="185" spans="2:9" x14ac:dyDescent="0.25">
      <c r="B185" s="25">
        <f ca="1">_xlfn.NORM.INV(RAND(), DATA_ANALYSIS!Q$23, DATA_ANALYSIS!U$20)</f>
        <v>20.155193387088321</v>
      </c>
      <c r="C185" s="25">
        <f t="shared" ca="1" si="2"/>
        <v>20.155193387088321</v>
      </c>
      <c r="D185" s="25">
        <f ca="1">IF(B185&gt;DATA_ANALYSIS!S$9, DATA_ANALYSIS!S$9, B185)</f>
        <v>20</v>
      </c>
      <c r="E185" s="25">
        <f ca="1">IF(B185&lt;DATA_ANALYSIS!S$8,C185,IF(B185&gt;DATA_ANALYSIS!S$9,D185,B185))</f>
        <v>20</v>
      </c>
      <c r="F185" s="25">
        <f ca="1">DATA_ANALYSIS!E$20*'MONTE CARLO ANALYSIS'!E185+DATA_ANALYSIS!R$20</f>
        <v>42.589686526355941</v>
      </c>
      <c r="G185" s="23"/>
      <c r="H185" s="23"/>
      <c r="I185" s="23"/>
    </row>
    <row r="186" spans="2:9" x14ac:dyDescent="0.25">
      <c r="B186" s="25">
        <f ca="1">_xlfn.NORM.INV(RAND(), DATA_ANALYSIS!Q$23, DATA_ANALYSIS!U$20)</f>
        <v>24.332689377125121</v>
      </c>
      <c r="C186" s="25">
        <f t="shared" ca="1" si="2"/>
        <v>24.332689377125121</v>
      </c>
      <c r="D186" s="25">
        <f ca="1">IF(B186&gt;DATA_ANALYSIS!S$9, DATA_ANALYSIS!S$9, B186)</f>
        <v>20</v>
      </c>
      <c r="E186" s="25">
        <f ca="1">IF(B186&lt;DATA_ANALYSIS!S$8,C186,IF(B186&gt;DATA_ANALYSIS!S$9,D186,B186))</f>
        <v>20</v>
      </c>
      <c r="F186" s="25">
        <f ca="1">DATA_ANALYSIS!E$20*'MONTE CARLO ANALYSIS'!E186+DATA_ANALYSIS!R$20</f>
        <v>42.589686526355941</v>
      </c>
      <c r="G186" s="23"/>
      <c r="H186" s="23"/>
      <c r="I186" s="23"/>
    </row>
    <row r="187" spans="2:9" x14ac:dyDescent="0.25">
      <c r="B187" s="25">
        <f ca="1">_xlfn.NORM.INV(RAND(), DATA_ANALYSIS!Q$23, DATA_ANALYSIS!U$20)</f>
        <v>22.16494924304736</v>
      </c>
      <c r="C187" s="25">
        <f t="shared" ca="1" si="2"/>
        <v>22.16494924304736</v>
      </c>
      <c r="D187" s="25">
        <f ca="1">IF(B187&gt;DATA_ANALYSIS!S$9, DATA_ANALYSIS!S$9, B187)</f>
        <v>20</v>
      </c>
      <c r="E187" s="25">
        <f ca="1">IF(B187&lt;DATA_ANALYSIS!S$8,C187,IF(B187&gt;DATA_ANALYSIS!S$9,D187,B187))</f>
        <v>20</v>
      </c>
      <c r="F187" s="25">
        <f ca="1">DATA_ANALYSIS!E$20*'MONTE CARLO ANALYSIS'!E187+DATA_ANALYSIS!R$20</f>
        <v>42.589686526355941</v>
      </c>
      <c r="G187" s="23"/>
      <c r="H187" s="23"/>
      <c r="I187" s="23"/>
    </row>
    <row r="188" spans="2:9" x14ac:dyDescent="0.25">
      <c r="B188" s="25">
        <f ca="1">_xlfn.NORM.INV(RAND(), DATA_ANALYSIS!Q$23, DATA_ANALYSIS!U$20)</f>
        <v>7.7200163636055539</v>
      </c>
      <c r="C188" s="25">
        <f t="shared" ca="1" si="2"/>
        <v>7.7200163636055539</v>
      </c>
      <c r="D188" s="25">
        <f ca="1">IF(B188&gt;DATA_ANALYSIS!S$9, DATA_ANALYSIS!S$9, B188)</f>
        <v>7.7200163636055539</v>
      </c>
      <c r="E188" s="25">
        <f ca="1">IF(B188&lt;DATA_ANALYSIS!S$8,C188,IF(B188&gt;DATA_ANALYSIS!S$9,D188,B188))</f>
        <v>7.7200163636055539</v>
      </c>
      <c r="F188" s="25">
        <f ca="1">DATA_ANALYSIS!E$20*'MONTE CARLO ANALYSIS'!E188+DATA_ANALYSIS!R$20</f>
        <v>15.686082775876592</v>
      </c>
      <c r="G188" s="23"/>
      <c r="H188" s="23"/>
      <c r="I188" s="23"/>
    </row>
    <row r="189" spans="2:9" x14ac:dyDescent="0.25">
      <c r="B189" s="25">
        <f ca="1">_xlfn.NORM.INV(RAND(), DATA_ANALYSIS!Q$23, DATA_ANALYSIS!U$20)</f>
        <v>6.5500540902751201</v>
      </c>
      <c r="C189" s="25">
        <f t="shared" ca="1" si="2"/>
        <v>6.5500540902751201</v>
      </c>
      <c r="D189" s="25">
        <f ca="1">IF(B189&gt;DATA_ANALYSIS!S$9, DATA_ANALYSIS!S$9, B189)</f>
        <v>6.5500540902751201</v>
      </c>
      <c r="E189" s="25">
        <f ca="1">IF(B189&lt;DATA_ANALYSIS!S$8,C189,IF(B189&gt;DATA_ANALYSIS!S$9,D189,B189))</f>
        <v>6.5500540902751201</v>
      </c>
      <c r="F189" s="25">
        <f ca="1">DATA_ANALYSIS!E$20*'MONTE CARLO ANALYSIS'!E189+DATA_ANALYSIS!R$20</f>
        <v>13.122870776847106</v>
      </c>
      <c r="G189" s="23"/>
      <c r="H189" s="23"/>
      <c r="I189" s="23"/>
    </row>
    <row r="190" spans="2:9" x14ac:dyDescent="0.25">
      <c r="B190" s="25">
        <f ca="1">_xlfn.NORM.INV(RAND(), DATA_ANALYSIS!Q$23, DATA_ANALYSIS!U$20)</f>
        <v>20.366920416635995</v>
      </c>
      <c r="C190" s="25">
        <f t="shared" ca="1" si="2"/>
        <v>20.366920416635995</v>
      </c>
      <c r="D190" s="25">
        <f ca="1">IF(B190&gt;DATA_ANALYSIS!S$9, DATA_ANALYSIS!S$9, B190)</f>
        <v>20</v>
      </c>
      <c r="E190" s="25">
        <f ca="1">IF(B190&lt;DATA_ANALYSIS!S$8,C190,IF(B190&gt;DATA_ANALYSIS!S$9,D190,B190))</f>
        <v>20</v>
      </c>
      <c r="F190" s="25">
        <f ca="1">DATA_ANALYSIS!E$20*'MONTE CARLO ANALYSIS'!E190+DATA_ANALYSIS!R$20</f>
        <v>42.589686526355941</v>
      </c>
      <c r="G190" s="23"/>
      <c r="H190" s="23"/>
      <c r="I190" s="23"/>
    </row>
    <row r="191" spans="2:9" x14ac:dyDescent="0.25">
      <c r="B191" s="25">
        <f ca="1">_xlfn.NORM.INV(RAND(), DATA_ANALYSIS!Q$23, DATA_ANALYSIS!U$20)</f>
        <v>3.6761069206016295</v>
      </c>
      <c r="C191" s="25">
        <f t="shared" ca="1" si="2"/>
        <v>3.6761069206016295</v>
      </c>
      <c r="D191" s="25">
        <f ca="1">IF(B191&gt;DATA_ANALYSIS!S$9, DATA_ANALYSIS!S$9, B191)</f>
        <v>3.6761069206016295</v>
      </c>
      <c r="E191" s="25">
        <f ca="1">IF(B191&lt;DATA_ANALYSIS!S$8,C191,IF(B191&gt;DATA_ANALYSIS!S$9,D191,B191))</f>
        <v>3.6761069206016295</v>
      </c>
      <c r="F191" s="25">
        <f ca="1">DATA_ANALYSIS!E$20*'MONTE CARLO ANALYSIS'!E191+DATA_ANALYSIS!R$20</f>
        <v>6.826483245551568</v>
      </c>
      <c r="G191" s="23"/>
      <c r="H191" s="23"/>
      <c r="I191" s="23"/>
    </row>
    <row r="192" spans="2:9" x14ac:dyDescent="0.25">
      <c r="B192" s="25">
        <f ca="1">_xlfn.NORM.INV(RAND(), DATA_ANALYSIS!Q$23, DATA_ANALYSIS!U$20)</f>
        <v>-11.165004844556023</v>
      </c>
      <c r="C192" s="25">
        <f t="shared" ca="1" si="2"/>
        <v>0</v>
      </c>
      <c r="D192" s="25">
        <f ca="1">IF(B192&gt;DATA_ANALYSIS!S$9, DATA_ANALYSIS!S$9, B192)</f>
        <v>-11.165004844556023</v>
      </c>
      <c r="E192" s="25">
        <f ca="1">IF(B192&lt;DATA_ANALYSIS!S$8,C192,IF(B192&gt;DATA_ANALYSIS!S$9,D192,B192))</f>
        <v>0</v>
      </c>
      <c r="F192" s="25">
        <f ca="1">DATA_ANALYSIS!E$20*'MONTE CARLO ANALYSIS'!E192+DATA_ANALYSIS!R$20</f>
        <v>-1.2273160806256698</v>
      </c>
      <c r="G192" s="23"/>
      <c r="H192" s="23"/>
      <c r="I192" s="23"/>
    </row>
    <row r="193" spans="2:9" x14ac:dyDescent="0.25">
      <c r="B193" s="25">
        <f ca="1">_xlfn.NORM.INV(RAND(), DATA_ANALYSIS!Q$23, DATA_ANALYSIS!U$20)</f>
        <v>21.218978646456595</v>
      </c>
      <c r="C193" s="25">
        <f t="shared" ca="1" si="2"/>
        <v>21.218978646456595</v>
      </c>
      <c r="D193" s="25">
        <f ca="1">IF(B193&gt;DATA_ANALYSIS!S$9, DATA_ANALYSIS!S$9, B193)</f>
        <v>20</v>
      </c>
      <c r="E193" s="25">
        <f ca="1">IF(B193&lt;DATA_ANALYSIS!S$8,C193,IF(B193&gt;DATA_ANALYSIS!S$9,D193,B193))</f>
        <v>20</v>
      </c>
      <c r="F193" s="25">
        <f ca="1">DATA_ANALYSIS!E$20*'MONTE CARLO ANALYSIS'!E193+DATA_ANALYSIS!R$20</f>
        <v>42.589686526355941</v>
      </c>
      <c r="G193" s="23"/>
      <c r="H193" s="23"/>
      <c r="I193" s="23"/>
    </row>
    <row r="194" spans="2:9" x14ac:dyDescent="0.25">
      <c r="B194" s="25">
        <f ca="1">_xlfn.NORM.INV(RAND(), DATA_ANALYSIS!Q$23, DATA_ANALYSIS!U$20)</f>
        <v>15.777187296514649</v>
      </c>
      <c r="C194" s="25">
        <f t="shared" ca="1" si="2"/>
        <v>15.777187296514649</v>
      </c>
      <c r="D194" s="25">
        <f ca="1">IF(B194&gt;DATA_ANALYSIS!S$9, DATA_ANALYSIS!S$9, B194)</f>
        <v>15.777187296514649</v>
      </c>
      <c r="E194" s="25">
        <f ca="1">IF(B194&lt;DATA_ANALYSIS!S$8,C194,IF(B194&gt;DATA_ANALYSIS!S$9,D194,B194))</f>
        <v>15.777187296514649</v>
      </c>
      <c r="F194" s="25">
        <f ca="1">DATA_ANALYSIS!E$20*'MONTE CARLO ANALYSIS'!E194+DATA_ANALYSIS!R$20</f>
        <v>33.338136764485306</v>
      </c>
      <c r="G194" s="23"/>
      <c r="H194" s="23"/>
      <c r="I194" s="23"/>
    </row>
    <row r="195" spans="2:9" x14ac:dyDescent="0.25">
      <c r="B195" s="25">
        <f ca="1">_xlfn.NORM.INV(RAND(), DATA_ANALYSIS!Q$23, DATA_ANALYSIS!U$20)</f>
        <v>15.670920587268387</v>
      </c>
      <c r="C195" s="25">
        <f t="shared" ca="1" si="2"/>
        <v>15.670920587268387</v>
      </c>
      <c r="D195" s="25">
        <f ca="1">IF(B195&gt;DATA_ANALYSIS!S$9, DATA_ANALYSIS!S$9, B195)</f>
        <v>15.670920587268387</v>
      </c>
      <c r="E195" s="25">
        <f ca="1">IF(B195&lt;DATA_ANALYSIS!S$8,C195,IF(B195&gt;DATA_ANALYSIS!S$9,D195,B195))</f>
        <v>15.670920587268387</v>
      </c>
      <c r="F195" s="25">
        <f ca="1">DATA_ANALYSIS!E$20*'MONTE CARLO ANALYSIS'!E195+DATA_ANALYSIS!R$20</f>
        <v>33.105322330681368</v>
      </c>
      <c r="G195" s="23"/>
      <c r="H195" s="23"/>
      <c r="I195" s="23"/>
    </row>
    <row r="196" spans="2:9" x14ac:dyDescent="0.25">
      <c r="B196" s="25">
        <f ca="1">_xlfn.NORM.INV(RAND(), DATA_ANALYSIS!Q$23, DATA_ANALYSIS!U$20)</f>
        <v>15.593915015395993</v>
      </c>
      <c r="C196" s="25">
        <f t="shared" ca="1" si="2"/>
        <v>15.593915015395993</v>
      </c>
      <c r="D196" s="25">
        <f ca="1">IF(B196&gt;DATA_ANALYSIS!S$9, DATA_ANALYSIS!S$9, B196)</f>
        <v>15.593915015395993</v>
      </c>
      <c r="E196" s="25">
        <f ca="1">IF(B196&lt;DATA_ANALYSIS!S$8,C196,IF(B196&gt;DATA_ANALYSIS!S$9,D196,B196))</f>
        <v>15.593915015395993</v>
      </c>
      <c r="F196" s="25">
        <f ca="1">DATA_ANALYSIS!E$20*'MONTE CARLO ANALYSIS'!E196+DATA_ANALYSIS!R$20</f>
        <v>32.936614663507129</v>
      </c>
      <c r="G196" s="23"/>
      <c r="H196" s="23"/>
      <c r="I196" s="23"/>
    </row>
    <row r="197" spans="2:9" x14ac:dyDescent="0.25">
      <c r="B197" s="25">
        <f ca="1">_xlfn.NORM.INV(RAND(), DATA_ANALYSIS!Q$23, DATA_ANALYSIS!U$20)</f>
        <v>20.35617935453438</v>
      </c>
      <c r="C197" s="25">
        <f t="shared" ref="C197:C260" ca="1" si="3">IF(B197&lt;0,0, B197)</f>
        <v>20.35617935453438</v>
      </c>
      <c r="D197" s="25">
        <f ca="1">IF(B197&gt;DATA_ANALYSIS!S$9, DATA_ANALYSIS!S$9, B197)</f>
        <v>20</v>
      </c>
      <c r="E197" s="25">
        <f ca="1">IF(B197&lt;DATA_ANALYSIS!S$8,C197,IF(B197&gt;DATA_ANALYSIS!S$9,D197,B197))</f>
        <v>20</v>
      </c>
      <c r="F197" s="25">
        <f ca="1">DATA_ANALYSIS!E$20*'MONTE CARLO ANALYSIS'!E197+DATA_ANALYSIS!R$20</f>
        <v>42.589686526355941</v>
      </c>
      <c r="G197" s="23"/>
      <c r="H197" s="23"/>
      <c r="I197" s="23"/>
    </row>
    <row r="198" spans="2:9" x14ac:dyDescent="0.25">
      <c r="B198" s="25">
        <f ca="1">_xlfn.NORM.INV(RAND(), DATA_ANALYSIS!Q$23, DATA_ANALYSIS!U$20)</f>
        <v>2.7333000068124154</v>
      </c>
      <c r="C198" s="25">
        <f t="shared" ca="1" si="3"/>
        <v>2.7333000068124154</v>
      </c>
      <c r="D198" s="25">
        <f ca="1">IF(B198&gt;DATA_ANALYSIS!S$9, DATA_ANALYSIS!S$9, B198)</f>
        <v>2.7333000068124154</v>
      </c>
      <c r="E198" s="25">
        <f ca="1">IF(B198&lt;DATA_ANALYSIS!S$8,C198,IF(B198&gt;DATA_ANALYSIS!S$9,D198,B198))</f>
        <v>2.7333000068124154</v>
      </c>
      <c r="F198" s="25">
        <f ca="1">DATA_ANALYSIS!E$20*'MONTE CARLO ANALYSIS'!E198+DATA_ANALYSIS!R$20</f>
        <v>4.7609345955824534</v>
      </c>
      <c r="G198" s="23"/>
      <c r="H198" s="23"/>
      <c r="I198" s="23"/>
    </row>
    <row r="199" spans="2:9" x14ac:dyDescent="0.25">
      <c r="B199" s="25">
        <f ca="1">_xlfn.NORM.INV(RAND(), DATA_ANALYSIS!Q$23, DATA_ANALYSIS!U$20)</f>
        <v>27.025150104338685</v>
      </c>
      <c r="C199" s="25">
        <f t="shared" ca="1" si="3"/>
        <v>27.025150104338685</v>
      </c>
      <c r="D199" s="25">
        <f ca="1">IF(B199&gt;DATA_ANALYSIS!S$9, DATA_ANALYSIS!S$9, B199)</f>
        <v>20</v>
      </c>
      <c r="E199" s="25">
        <f ca="1">IF(B199&lt;DATA_ANALYSIS!S$8,C199,IF(B199&gt;DATA_ANALYSIS!S$9,D199,B199))</f>
        <v>20</v>
      </c>
      <c r="F199" s="25">
        <f ca="1">DATA_ANALYSIS!E$20*'MONTE CARLO ANALYSIS'!E199+DATA_ANALYSIS!R$20</f>
        <v>42.589686526355941</v>
      </c>
      <c r="G199" s="23"/>
      <c r="H199" s="23"/>
      <c r="I199" s="23"/>
    </row>
    <row r="200" spans="2:9" x14ac:dyDescent="0.25">
      <c r="B200" s="25">
        <f ca="1">_xlfn.NORM.INV(RAND(), DATA_ANALYSIS!Q$23, DATA_ANALYSIS!U$20)</f>
        <v>17.323728907928199</v>
      </c>
      <c r="C200" s="25">
        <f t="shared" ca="1" si="3"/>
        <v>17.323728907928199</v>
      </c>
      <c r="D200" s="25">
        <f ca="1">IF(B200&gt;DATA_ANALYSIS!S$9, DATA_ANALYSIS!S$9, B200)</f>
        <v>17.323728907928199</v>
      </c>
      <c r="E200" s="25">
        <f ca="1">IF(B200&lt;DATA_ANALYSIS!S$8,C200,IF(B200&gt;DATA_ANALYSIS!S$9,D200,B200))</f>
        <v>17.323728907928199</v>
      </c>
      <c r="F200" s="25">
        <f ca="1">DATA_ANALYSIS!E$20*'MONTE CARLO ANALYSIS'!E200+DATA_ANALYSIS!R$20</f>
        <v>36.726377655440963</v>
      </c>
      <c r="G200" s="23"/>
      <c r="H200" s="23"/>
      <c r="I200" s="23"/>
    </row>
    <row r="201" spans="2:9" x14ac:dyDescent="0.25">
      <c r="B201" s="25">
        <f ca="1">_xlfn.NORM.INV(RAND(), DATA_ANALYSIS!Q$23, DATA_ANALYSIS!U$20)</f>
        <v>20.582611133698293</v>
      </c>
      <c r="C201" s="25">
        <f t="shared" ca="1" si="3"/>
        <v>20.582611133698293</v>
      </c>
      <c r="D201" s="25">
        <f ca="1">IF(B201&gt;DATA_ANALYSIS!S$9, DATA_ANALYSIS!S$9, B201)</f>
        <v>20</v>
      </c>
      <c r="E201" s="25">
        <f ca="1">IF(B201&lt;DATA_ANALYSIS!S$8,C201,IF(B201&gt;DATA_ANALYSIS!S$9,D201,B201))</f>
        <v>20</v>
      </c>
      <c r="F201" s="25">
        <f ca="1">DATA_ANALYSIS!E$20*'MONTE CARLO ANALYSIS'!E201+DATA_ANALYSIS!R$20</f>
        <v>42.589686526355941</v>
      </c>
      <c r="G201" s="23"/>
      <c r="H201" s="23"/>
      <c r="I201" s="23"/>
    </row>
    <row r="202" spans="2:9" x14ac:dyDescent="0.25">
      <c r="B202" s="25">
        <f ca="1">_xlfn.NORM.INV(RAND(), DATA_ANALYSIS!Q$23, DATA_ANALYSIS!U$20)</f>
        <v>0.26422660546754528</v>
      </c>
      <c r="C202" s="25">
        <f t="shared" ca="1" si="3"/>
        <v>0.26422660546754528</v>
      </c>
      <c r="D202" s="25">
        <f ca="1">IF(B202&gt;DATA_ANALYSIS!S$9, DATA_ANALYSIS!S$9, B202)</f>
        <v>0.26422660546754528</v>
      </c>
      <c r="E202" s="25">
        <f ca="1">IF(B202&lt;DATA_ANALYSIS!S$8,C202,IF(B202&gt;DATA_ANALYSIS!S$9,D202,B202))</f>
        <v>0.26422660546754528</v>
      </c>
      <c r="F202" s="25">
        <f ca="1">DATA_ANALYSIS!E$20*'MONTE CARLO ANALYSIS'!E202+DATA_ANALYSIS!R$20</f>
        <v>-0.64843518759540308</v>
      </c>
      <c r="G202" s="23"/>
      <c r="H202" s="23"/>
      <c r="I202" s="23"/>
    </row>
    <row r="203" spans="2:9" x14ac:dyDescent="0.25">
      <c r="B203" s="25">
        <f ca="1">_xlfn.NORM.INV(RAND(), DATA_ANALYSIS!Q$23, DATA_ANALYSIS!U$20)</f>
        <v>-3.4870480783515845</v>
      </c>
      <c r="C203" s="25">
        <f t="shared" ca="1" si="3"/>
        <v>0</v>
      </c>
      <c r="D203" s="25">
        <f ca="1">IF(B203&gt;DATA_ANALYSIS!S$9, DATA_ANALYSIS!S$9, B203)</f>
        <v>-3.4870480783515845</v>
      </c>
      <c r="E203" s="25">
        <f ca="1">IF(B203&lt;DATA_ANALYSIS!S$8,C203,IF(B203&gt;DATA_ANALYSIS!S$9,D203,B203))</f>
        <v>0</v>
      </c>
      <c r="F203" s="25">
        <f ca="1">DATA_ANALYSIS!E$20*'MONTE CARLO ANALYSIS'!E203+DATA_ANALYSIS!R$20</f>
        <v>-1.2273160806256698</v>
      </c>
      <c r="G203" s="23"/>
      <c r="H203" s="23"/>
      <c r="I203" s="23"/>
    </row>
    <row r="204" spans="2:9" x14ac:dyDescent="0.25">
      <c r="B204" s="25">
        <f ca="1">_xlfn.NORM.INV(RAND(), DATA_ANALYSIS!Q$23, DATA_ANALYSIS!U$20)</f>
        <v>27.852408320045832</v>
      </c>
      <c r="C204" s="25">
        <f t="shared" ca="1" si="3"/>
        <v>27.852408320045832</v>
      </c>
      <c r="D204" s="25">
        <f ca="1">IF(B204&gt;DATA_ANALYSIS!S$9, DATA_ANALYSIS!S$9, B204)</f>
        <v>20</v>
      </c>
      <c r="E204" s="25">
        <f ca="1">IF(B204&lt;DATA_ANALYSIS!S$8,C204,IF(B204&gt;DATA_ANALYSIS!S$9,D204,B204))</f>
        <v>20</v>
      </c>
      <c r="F204" s="25">
        <f ca="1">DATA_ANALYSIS!E$20*'MONTE CARLO ANALYSIS'!E204+DATA_ANALYSIS!R$20</f>
        <v>42.589686526355941</v>
      </c>
      <c r="G204" s="23"/>
      <c r="H204" s="23"/>
      <c r="I204" s="23"/>
    </row>
    <row r="205" spans="2:9" x14ac:dyDescent="0.25">
      <c r="B205" s="25">
        <f ca="1">_xlfn.NORM.INV(RAND(), DATA_ANALYSIS!Q$23, DATA_ANALYSIS!U$20)</f>
        <v>5.8028914707878876</v>
      </c>
      <c r="C205" s="25">
        <f t="shared" ca="1" si="3"/>
        <v>5.8028914707878876</v>
      </c>
      <c r="D205" s="25">
        <f ca="1">IF(B205&gt;DATA_ANALYSIS!S$9, DATA_ANALYSIS!S$9, B205)</f>
        <v>5.8028914707878876</v>
      </c>
      <c r="E205" s="25">
        <f ca="1">IF(B205&lt;DATA_ANALYSIS!S$8,C205,IF(B205&gt;DATA_ANALYSIS!S$9,D205,B205))</f>
        <v>5.8028914707878876</v>
      </c>
      <c r="F205" s="25">
        <f ca="1">DATA_ANALYSIS!E$20*'MONTE CARLO ANALYSIS'!E205+DATA_ANALYSIS!R$20</f>
        <v>11.485949454551541</v>
      </c>
      <c r="G205" s="23"/>
      <c r="H205" s="23"/>
      <c r="I205" s="23"/>
    </row>
    <row r="206" spans="2:9" x14ac:dyDescent="0.25">
      <c r="B206" s="25">
        <f ca="1">_xlfn.NORM.INV(RAND(), DATA_ANALYSIS!Q$23, DATA_ANALYSIS!U$20)</f>
        <v>29.563432456887277</v>
      </c>
      <c r="C206" s="25">
        <f t="shared" ca="1" si="3"/>
        <v>29.563432456887277</v>
      </c>
      <c r="D206" s="25">
        <f ca="1">IF(B206&gt;DATA_ANALYSIS!S$9, DATA_ANALYSIS!S$9, B206)</f>
        <v>20</v>
      </c>
      <c r="E206" s="25">
        <f ca="1">IF(B206&lt;DATA_ANALYSIS!S$8,C206,IF(B206&gt;DATA_ANALYSIS!S$9,D206,B206))</f>
        <v>20</v>
      </c>
      <c r="F206" s="25">
        <f ca="1">DATA_ANALYSIS!E$20*'MONTE CARLO ANALYSIS'!E206+DATA_ANALYSIS!R$20</f>
        <v>42.589686526355941</v>
      </c>
      <c r="G206" s="23"/>
      <c r="H206" s="23"/>
      <c r="I206" s="23"/>
    </row>
    <row r="207" spans="2:9" x14ac:dyDescent="0.25">
      <c r="B207" s="25">
        <f ca="1">_xlfn.NORM.INV(RAND(), DATA_ANALYSIS!Q$23, DATA_ANALYSIS!U$20)</f>
        <v>34.766727278133935</v>
      </c>
      <c r="C207" s="25">
        <f t="shared" ca="1" si="3"/>
        <v>34.766727278133935</v>
      </c>
      <c r="D207" s="25">
        <f ca="1">IF(B207&gt;DATA_ANALYSIS!S$9, DATA_ANALYSIS!S$9, B207)</f>
        <v>20</v>
      </c>
      <c r="E207" s="25">
        <f ca="1">IF(B207&lt;DATA_ANALYSIS!S$8,C207,IF(B207&gt;DATA_ANALYSIS!S$9,D207,B207))</f>
        <v>20</v>
      </c>
      <c r="F207" s="25">
        <f ca="1">DATA_ANALYSIS!E$20*'MONTE CARLO ANALYSIS'!E207+DATA_ANALYSIS!R$20</f>
        <v>42.589686526355941</v>
      </c>
      <c r="G207" s="23"/>
      <c r="H207" s="23"/>
      <c r="I207" s="23"/>
    </row>
    <row r="208" spans="2:9" x14ac:dyDescent="0.25">
      <c r="B208" s="25">
        <f ca="1">_xlfn.NORM.INV(RAND(), DATA_ANALYSIS!Q$23, DATA_ANALYSIS!U$20)</f>
        <v>18.01434854907923</v>
      </c>
      <c r="C208" s="25">
        <f t="shared" ca="1" si="3"/>
        <v>18.01434854907923</v>
      </c>
      <c r="D208" s="25">
        <f ca="1">IF(B208&gt;DATA_ANALYSIS!S$9, DATA_ANALYSIS!S$9, B208)</f>
        <v>18.01434854907923</v>
      </c>
      <c r="E208" s="25">
        <f ca="1">IF(B208&lt;DATA_ANALYSIS!S$8,C208,IF(B208&gt;DATA_ANALYSIS!S$9,D208,B208))</f>
        <v>18.01434854907923</v>
      </c>
      <c r="F208" s="25">
        <f ca="1">DATA_ANALYSIS!E$20*'MONTE CARLO ANALYSIS'!E208+DATA_ANALYSIS!R$20</f>
        <v>38.239421786278335</v>
      </c>
      <c r="G208" s="23"/>
      <c r="H208" s="23"/>
      <c r="I208" s="23"/>
    </row>
    <row r="209" spans="2:9" x14ac:dyDescent="0.25">
      <c r="B209" s="25">
        <f ca="1">_xlfn.NORM.INV(RAND(), DATA_ANALYSIS!Q$23, DATA_ANALYSIS!U$20)</f>
        <v>38.443809432739073</v>
      </c>
      <c r="C209" s="25">
        <f t="shared" ca="1" si="3"/>
        <v>38.443809432739073</v>
      </c>
      <c r="D209" s="25">
        <f ca="1">IF(B209&gt;DATA_ANALYSIS!S$9, DATA_ANALYSIS!S$9, B209)</f>
        <v>20</v>
      </c>
      <c r="E209" s="25">
        <f ca="1">IF(B209&lt;DATA_ANALYSIS!S$8,C209,IF(B209&gt;DATA_ANALYSIS!S$9,D209,B209))</f>
        <v>20</v>
      </c>
      <c r="F209" s="25">
        <f ca="1">DATA_ANALYSIS!E$20*'MONTE CARLO ANALYSIS'!E209+DATA_ANALYSIS!R$20</f>
        <v>42.589686526355941</v>
      </c>
      <c r="G209" s="23"/>
      <c r="H209" s="23"/>
      <c r="I209" s="23"/>
    </row>
    <row r="210" spans="2:9" x14ac:dyDescent="0.25">
      <c r="B210" s="25">
        <f ca="1">_xlfn.NORM.INV(RAND(), DATA_ANALYSIS!Q$23, DATA_ANALYSIS!U$20)</f>
        <v>2.2047616949479512</v>
      </c>
      <c r="C210" s="25">
        <f t="shared" ca="1" si="3"/>
        <v>2.2047616949479512</v>
      </c>
      <c r="D210" s="25">
        <f ca="1">IF(B210&gt;DATA_ANALYSIS!S$9, DATA_ANALYSIS!S$9, B210)</f>
        <v>2.2047616949479512</v>
      </c>
      <c r="E210" s="25">
        <f ca="1">IF(B210&lt;DATA_ANALYSIS!S$8,C210,IF(B210&gt;DATA_ANALYSIS!S$9,D210,B210))</f>
        <v>2.2047616949479512</v>
      </c>
      <c r="F210" s="25">
        <f ca="1">DATA_ANALYSIS!E$20*'MONTE CARLO ANALYSIS'!E210+DATA_ANALYSIS!R$20</f>
        <v>3.6029863661397092</v>
      </c>
      <c r="G210" s="23"/>
      <c r="H210" s="23"/>
      <c r="I210" s="23"/>
    </row>
    <row r="211" spans="2:9" x14ac:dyDescent="0.25">
      <c r="B211" s="25">
        <f ca="1">_xlfn.NORM.INV(RAND(), DATA_ANALYSIS!Q$23, DATA_ANALYSIS!U$20)</f>
        <v>25.213370740237117</v>
      </c>
      <c r="C211" s="25">
        <f t="shared" ca="1" si="3"/>
        <v>25.213370740237117</v>
      </c>
      <c r="D211" s="25">
        <f ca="1">IF(B211&gt;DATA_ANALYSIS!S$9, DATA_ANALYSIS!S$9, B211)</f>
        <v>20</v>
      </c>
      <c r="E211" s="25">
        <f ca="1">IF(B211&lt;DATA_ANALYSIS!S$8,C211,IF(B211&gt;DATA_ANALYSIS!S$9,D211,B211))</f>
        <v>20</v>
      </c>
      <c r="F211" s="25">
        <f ca="1">DATA_ANALYSIS!E$20*'MONTE CARLO ANALYSIS'!E211+DATA_ANALYSIS!R$20</f>
        <v>42.589686526355941</v>
      </c>
      <c r="G211" s="23"/>
      <c r="H211" s="23"/>
      <c r="I211" s="23"/>
    </row>
    <row r="212" spans="2:9" x14ac:dyDescent="0.25">
      <c r="B212" s="25">
        <f ca="1">_xlfn.NORM.INV(RAND(), DATA_ANALYSIS!Q$23, DATA_ANALYSIS!U$20)</f>
        <v>11.252766984398729</v>
      </c>
      <c r="C212" s="25">
        <f t="shared" ca="1" si="3"/>
        <v>11.252766984398729</v>
      </c>
      <c r="D212" s="25">
        <f ca="1">IF(B212&gt;DATA_ANALYSIS!S$9, DATA_ANALYSIS!S$9, B212)</f>
        <v>11.252766984398729</v>
      </c>
      <c r="E212" s="25">
        <f ca="1">IF(B212&lt;DATA_ANALYSIS!S$8,C212,IF(B212&gt;DATA_ANALYSIS!S$9,D212,B212))</f>
        <v>11.252766984398729</v>
      </c>
      <c r="F212" s="25">
        <f ca="1">DATA_ANALYSIS!E$20*'MONTE CARLO ANALYSIS'!E212+DATA_ANALYSIS!R$20</f>
        <v>23.425809933932115</v>
      </c>
      <c r="G212" s="23"/>
      <c r="H212" s="23"/>
      <c r="I212" s="23"/>
    </row>
    <row r="213" spans="2:9" x14ac:dyDescent="0.25">
      <c r="B213" s="25">
        <f ca="1">_xlfn.NORM.INV(RAND(), DATA_ANALYSIS!Q$23, DATA_ANALYSIS!U$20)</f>
        <v>30.802893695856483</v>
      </c>
      <c r="C213" s="25">
        <f t="shared" ca="1" si="3"/>
        <v>30.802893695856483</v>
      </c>
      <c r="D213" s="25">
        <f ca="1">IF(B213&gt;DATA_ANALYSIS!S$9, DATA_ANALYSIS!S$9, B213)</f>
        <v>20</v>
      </c>
      <c r="E213" s="25">
        <f ca="1">IF(B213&lt;DATA_ANALYSIS!S$8,C213,IF(B213&gt;DATA_ANALYSIS!S$9,D213,B213))</f>
        <v>20</v>
      </c>
      <c r="F213" s="25">
        <f ca="1">DATA_ANALYSIS!E$20*'MONTE CARLO ANALYSIS'!E213+DATA_ANALYSIS!R$20</f>
        <v>42.589686526355941</v>
      </c>
      <c r="G213" s="23"/>
      <c r="H213" s="23"/>
      <c r="I213" s="23"/>
    </row>
    <row r="214" spans="2:9" x14ac:dyDescent="0.25">
      <c r="B214" s="25">
        <f ca="1">_xlfn.NORM.INV(RAND(), DATA_ANALYSIS!Q$23, DATA_ANALYSIS!U$20)</f>
        <v>29.595701804968456</v>
      </c>
      <c r="C214" s="25">
        <f t="shared" ca="1" si="3"/>
        <v>29.595701804968456</v>
      </c>
      <c r="D214" s="25">
        <f ca="1">IF(B214&gt;DATA_ANALYSIS!S$9, DATA_ANALYSIS!S$9, B214)</f>
        <v>20</v>
      </c>
      <c r="E214" s="25">
        <f ca="1">IF(B214&lt;DATA_ANALYSIS!S$8,C214,IF(B214&gt;DATA_ANALYSIS!S$9,D214,B214))</f>
        <v>20</v>
      </c>
      <c r="F214" s="25">
        <f ca="1">DATA_ANALYSIS!E$20*'MONTE CARLO ANALYSIS'!E214+DATA_ANALYSIS!R$20</f>
        <v>42.589686526355941</v>
      </c>
      <c r="G214" s="23"/>
      <c r="H214" s="23"/>
      <c r="I214" s="23"/>
    </row>
    <row r="215" spans="2:9" x14ac:dyDescent="0.25">
      <c r="B215" s="25">
        <f ca="1">_xlfn.NORM.INV(RAND(), DATA_ANALYSIS!Q$23, DATA_ANALYSIS!U$20)</f>
        <v>29.798887736951038</v>
      </c>
      <c r="C215" s="25">
        <f t="shared" ca="1" si="3"/>
        <v>29.798887736951038</v>
      </c>
      <c r="D215" s="25">
        <f ca="1">IF(B215&gt;DATA_ANALYSIS!S$9, DATA_ANALYSIS!S$9, B215)</f>
        <v>20</v>
      </c>
      <c r="E215" s="25">
        <f ca="1">IF(B215&lt;DATA_ANALYSIS!S$8,C215,IF(B215&gt;DATA_ANALYSIS!S$9,D215,B215))</f>
        <v>20</v>
      </c>
      <c r="F215" s="25">
        <f ca="1">DATA_ANALYSIS!E$20*'MONTE CARLO ANALYSIS'!E215+DATA_ANALYSIS!R$20</f>
        <v>42.589686526355941</v>
      </c>
      <c r="G215" s="23"/>
      <c r="H215" s="23"/>
      <c r="I215" s="23"/>
    </row>
    <row r="216" spans="2:9" x14ac:dyDescent="0.25">
      <c r="B216" s="25">
        <f ca="1">_xlfn.NORM.INV(RAND(), DATA_ANALYSIS!Q$23, DATA_ANALYSIS!U$20)</f>
        <v>26.079150827075928</v>
      </c>
      <c r="C216" s="25">
        <f t="shared" ca="1" si="3"/>
        <v>26.079150827075928</v>
      </c>
      <c r="D216" s="25">
        <f ca="1">IF(B216&gt;DATA_ANALYSIS!S$9, DATA_ANALYSIS!S$9, B216)</f>
        <v>20</v>
      </c>
      <c r="E216" s="25">
        <f ca="1">IF(B216&lt;DATA_ANALYSIS!S$8,C216,IF(B216&gt;DATA_ANALYSIS!S$9,D216,B216))</f>
        <v>20</v>
      </c>
      <c r="F216" s="25">
        <f ca="1">DATA_ANALYSIS!E$20*'MONTE CARLO ANALYSIS'!E216+DATA_ANALYSIS!R$20</f>
        <v>42.589686526355941</v>
      </c>
      <c r="G216" s="23"/>
      <c r="H216" s="23"/>
      <c r="I216" s="23"/>
    </row>
    <row r="217" spans="2:9" x14ac:dyDescent="0.25">
      <c r="B217" s="25">
        <f ca="1">_xlfn.NORM.INV(RAND(), DATA_ANALYSIS!Q$23, DATA_ANALYSIS!U$20)</f>
        <v>20.246061453479484</v>
      </c>
      <c r="C217" s="25">
        <f t="shared" ca="1" si="3"/>
        <v>20.246061453479484</v>
      </c>
      <c r="D217" s="25">
        <f ca="1">IF(B217&gt;DATA_ANALYSIS!S$9, DATA_ANALYSIS!S$9, B217)</f>
        <v>20</v>
      </c>
      <c r="E217" s="25">
        <f ca="1">IF(B217&lt;DATA_ANALYSIS!S$8,C217,IF(B217&gt;DATA_ANALYSIS!S$9,D217,B217))</f>
        <v>20</v>
      </c>
      <c r="F217" s="25">
        <f ca="1">DATA_ANALYSIS!E$20*'MONTE CARLO ANALYSIS'!E217+DATA_ANALYSIS!R$20</f>
        <v>42.589686526355941</v>
      </c>
      <c r="G217" s="23"/>
      <c r="H217" s="23"/>
      <c r="I217" s="23"/>
    </row>
    <row r="218" spans="2:9" x14ac:dyDescent="0.25">
      <c r="B218" s="25">
        <f ca="1">_xlfn.NORM.INV(RAND(), DATA_ANALYSIS!Q$23, DATA_ANALYSIS!U$20)</f>
        <v>12.91355005722532</v>
      </c>
      <c r="C218" s="25">
        <f t="shared" ca="1" si="3"/>
        <v>12.91355005722532</v>
      </c>
      <c r="D218" s="25">
        <f ca="1">IF(B218&gt;DATA_ANALYSIS!S$9, DATA_ANALYSIS!S$9, B218)</f>
        <v>12.91355005722532</v>
      </c>
      <c r="E218" s="25">
        <f ca="1">IF(B218&lt;DATA_ANALYSIS!S$8,C218,IF(B218&gt;DATA_ANALYSIS!S$9,D218,B218))</f>
        <v>12.91355005722532</v>
      </c>
      <c r="F218" s="25">
        <f ca="1">DATA_ANALYSIS!E$20*'MONTE CARLO ANALYSIS'!E218+DATA_ANALYSIS!R$20</f>
        <v>27.064336745515799</v>
      </c>
      <c r="G218" s="23"/>
      <c r="H218" s="23"/>
      <c r="I218" s="23"/>
    </row>
    <row r="219" spans="2:9" x14ac:dyDescent="0.25">
      <c r="B219" s="25">
        <f ca="1">_xlfn.NORM.INV(RAND(), DATA_ANALYSIS!Q$23, DATA_ANALYSIS!U$20)</f>
        <v>25.541076897040568</v>
      </c>
      <c r="C219" s="25">
        <f t="shared" ca="1" si="3"/>
        <v>25.541076897040568</v>
      </c>
      <c r="D219" s="25">
        <f ca="1">IF(B219&gt;DATA_ANALYSIS!S$9, DATA_ANALYSIS!S$9, B219)</f>
        <v>20</v>
      </c>
      <c r="E219" s="25">
        <f ca="1">IF(B219&lt;DATA_ANALYSIS!S$8,C219,IF(B219&gt;DATA_ANALYSIS!S$9,D219,B219))</f>
        <v>20</v>
      </c>
      <c r="F219" s="25">
        <f ca="1">DATA_ANALYSIS!E$20*'MONTE CARLO ANALYSIS'!E219+DATA_ANALYSIS!R$20</f>
        <v>42.589686526355941</v>
      </c>
      <c r="G219" s="23"/>
      <c r="H219" s="23"/>
      <c r="I219" s="23"/>
    </row>
    <row r="220" spans="2:9" x14ac:dyDescent="0.25">
      <c r="B220" s="25">
        <f ca="1">_xlfn.NORM.INV(RAND(), DATA_ANALYSIS!Q$23, DATA_ANALYSIS!U$20)</f>
        <v>19.343843119314634</v>
      </c>
      <c r="C220" s="25">
        <f t="shared" ca="1" si="3"/>
        <v>19.343843119314634</v>
      </c>
      <c r="D220" s="25">
        <f ca="1">IF(B220&gt;DATA_ANALYSIS!S$9, DATA_ANALYSIS!S$9, B220)</f>
        <v>19.343843119314634</v>
      </c>
      <c r="E220" s="25">
        <f ca="1">IF(B220&lt;DATA_ANALYSIS!S$8,C220,IF(B220&gt;DATA_ANALYSIS!S$9,D220,B220))</f>
        <v>19.343843119314634</v>
      </c>
      <c r="F220" s="25">
        <f ca="1">DATA_ANALYSIS!E$20*'MONTE CARLO ANALYSIS'!E220+DATA_ANALYSIS!R$20</f>
        <v>41.152145138776966</v>
      </c>
      <c r="G220" s="23"/>
      <c r="H220" s="23"/>
      <c r="I220" s="23"/>
    </row>
    <row r="221" spans="2:9" x14ac:dyDescent="0.25">
      <c r="B221" s="25">
        <f ca="1">_xlfn.NORM.INV(RAND(), DATA_ANALYSIS!Q$23, DATA_ANALYSIS!U$20)</f>
        <v>24.842516263978247</v>
      </c>
      <c r="C221" s="25">
        <f t="shared" ca="1" si="3"/>
        <v>24.842516263978247</v>
      </c>
      <c r="D221" s="25">
        <f ca="1">IF(B221&gt;DATA_ANALYSIS!S$9, DATA_ANALYSIS!S$9, B221)</f>
        <v>20</v>
      </c>
      <c r="E221" s="25">
        <f ca="1">IF(B221&lt;DATA_ANALYSIS!S$8,C221,IF(B221&gt;DATA_ANALYSIS!S$9,D221,B221))</f>
        <v>20</v>
      </c>
      <c r="F221" s="25">
        <f ca="1">DATA_ANALYSIS!E$20*'MONTE CARLO ANALYSIS'!E221+DATA_ANALYSIS!R$20</f>
        <v>42.589686526355941</v>
      </c>
      <c r="G221" s="23"/>
      <c r="H221" s="23"/>
      <c r="I221" s="23"/>
    </row>
    <row r="222" spans="2:9" x14ac:dyDescent="0.25">
      <c r="B222" s="25">
        <f ca="1">_xlfn.NORM.INV(RAND(), DATA_ANALYSIS!Q$23, DATA_ANALYSIS!U$20)</f>
        <v>18.502528227004255</v>
      </c>
      <c r="C222" s="25">
        <f t="shared" ca="1" si="3"/>
        <v>18.502528227004255</v>
      </c>
      <c r="D222" s="25">
        <f ca="1">IF(B222&gt;DATA_ANALYSIS!S$9, DATA_ANALYSIS!S$9, B222)</f>
        <v>18.502528227004255</v>
      </c>
      <c r="E222" s="25">
        <f ca="1">IF(B222&lt;DATA_ANALYSIS!S$8,C222,IF(B222&gt;DATA_ANALYSIS!S$9,D222,B222))</f>
        <v>18.502528227004255</v>
      </c>
      <c r="F222" s="25">
        <f ca="1">DATA_ANALYSIS!E$20*'MONTE CARLO ANALYSIS'!E222+DATA_ANALYSIS!R$20</f>
        <v>39.308950297294146</v>
      </c>
      <c r="G222" s="23"/>
      <c r="H222" s="23"/>
      <c r="I222" s="23"/>
    </row>
    <row r="223" spans="2:9" x14ac:dyDescent="0.25">
      <c r="B223" s="25">
        <f ca="1">_xlfn.NORM.INV(RAND(), DATA_ANALYSIS!Q$23, DATA_ANALYSIS!U$20)</f>
        <v>18.922058000305569</v>
      </c>
      <c r="C223" s="25">
        <f t="shared" ca="1" si="3"/>
        <v>18.922058000305569</v>
      </c>
      <c r="D223" s="25">
        <f ca="1">IF(B223&gt;DATA_ANALYSIS!S$9, DATA_ANALYSIS!S$9, B223)</f>
        <v>18.922058000305569</v>
      </c>
      <c r="E223" s="25">
        <f ca="1">IF(B223&lt;DATA_ANALYSIS!S$8,C223,IF(B223&gt;DATA_ANALYSIS!S$9,D223,B223))</f>
        <v>18.922058000305569</v>
      </c>
      <c r="F223" s="25">
        <f ca="1">DATA_ANALYSIS!E$20*'MONTE CARLO ANALYSIS'!E223+DATA_ANALYSIS!R$20</f>
        <v>40.228077155816649</v>
      </c>
      <c r="G223" s="23"/>
      <c r="H223" s="23"/>
      <c r="I223" s="23"/>
    </row>
    <row r="224" spans="2:9" x14ac:dyDescent="0.25">
      <c r="B224" s="25">
        <f ca="1">_xlfn.NORM.INV(RAND(), DATA_ANALYSIS!Q$23, DATA_ANALYSIS!U$20)</f>
        <v>15.509277296117261</v>
      </c>
      <c r="C224" s="25">
        <f t="shared" ca="1" si="3"/>
        <v>15.509277296117261</v>
      </c>
      <c r="D224" s="25">
        <f ca="1">IF(B224&gt;DATA_ANALYSIS!S$9, DATA_ANALYSIS!S$9, B224)</f>
        <v>15.509277296117261</v>
      </c>
      <c r="E224" s="25">
        <f ca="1">IF(B224&lt;DATA_ANALYSIS!S$8,C224,IF(B224&gt;DATA_ANALYSIS!S$9,D224,B224))</f>
        <v>15.509277296117261</v>
      </c>
      <c r="F224" s="25">
        <f ca="1">DATA_ANALYSIS!E$20*'MONTE CARLO ANALYSIS'!E224+DATA_ANALYSIS!R$20</f>
        <v>32.751186105192872</v>
      </c>
      <c r="G224" s="23"/>
      <c r="H224" s="23"/>
      <c r="I224" s="23"/>
    </row>
    <row r="225" spans="2:9" x14ac:dyDescent="0.25">
      <c r="B225" s="25">
        <f ca="1">_xlfn.NORM.INV(RAND(), DATA_ANALYSIS!Q$23, DATA_ANALYSIS!U$20)</f>
        <v>-0.1460583154204933</v>
      </c>
      <c r="C225" s="25">
        <f t="shared" ca="1" si="3"/>
        <v>0</v>
      </c>
      <c r="D225" s="25">
        <f ca="1">IF(B225&gt;DATA_ANALYSIS!S$9, DATA_ANALYSIS!S$9, B225)</f>
        <v>-0.1460583154204933</v>
      </c>
      <c r="E225" s="25">
        <f ca="1">IF(B225&lt;DATA_ANALYSIS!S$8,C225,IF(B225&gt;DATA_ANALYSIS!S$9,D225,B225))</f>
        <v>0</v>
      </c>
      <c r="F225" s="25">
        <f ca="1">DATA_ANALYSIS!E$20*'MONTE CARLO ANALYSIS'!E225+DATA_ANALYSIS!R$20</f>
        <v>-1.2273160806256698</v>
      </c>
      <c r="G225" s="23"/>
      <c r="H225" s="23"/>
      <c r="I225" s="23"/>
    </row>
    <row r="226" spans="2:9" x14ac:dyDescent="0.25">
      <c r="B226" s="25">
        <f ca="1">_xlfn.NORM.INV(RAND(), DATA_ANALYSIS!Q$23, DATA_ANALYSIS!U$20)</f>
        <v>14.254940233463213</v>
      </c>
      <c r="C226" s="25">
        <f t="shared" ca="1" si="3"/>
        <v>14.254940233463213</v>
      </c>
      <c r="D226" s="25">
        <f ca="1">IF(B226&gt;DATA_ANALYSIS!S$9, DATA_ANALYSIS!S$9, B226)</f>
        <v>14.254940233463213</v>
      </c>
      <c r="E226" s="25">
        <f ca="1">IF(B226&lt;DATA_ANALYSIS!S$8,C226,IF(B226&gt;DATA_ANALYSIS!S$9,D226,B226))</f>
        <v>14.254940233463213</v>
      </c>
      <c r="F226" s="25">
        <f ca="1">DATA_ANALYSIS!E$20*'MONTE CARLO ANALYSIS'!E226+DATA_ANALYSIS!R$20</f>
        <v>30.003121587975564</v>
      </c>
      <c r="G226" s="23"/>
      <c r="H226" s="23"/>
      <c r="I226" s="23"/>
    </row>
    <row r="227" spans="2:9" x14ac:dyDescent="0.25">
      <c r="B227" s="25">
        <f ca="1">_xlfn.NORM.INV(RAND(), DATA_ANALYSIS!Q$23, DATA_ANALYSIS!U$20)</f>
        <v>10.523947371795018</v>
      </c>
      <c r="C227" s="25">
        <f t="shared" ca="1" si="3"/>
        <v>10.523947371795018</v>
      </c>
      <c r="D227" s="25">
        <f ca="1">IF(B227&gt;DATA_ANALYSIS!S$9, DATA_ANALYSIS!S$9, B227)</f>
        <v>10.523947371795018</v>
      </c>
      <c r="E227" s="25">
        <f ca="1">IF(B227&lt;DATA_ANALYSIS!S$8,C227,IF(B227&gt;DATA_ANALYSIS!S$9,D227,B227))</f>
        <v>10.523947371795018</v>
      </c>
      <c r="F227" s="25">
        <f ca="1">DATA_ANALYSIS!E$20*'MONTE CARLO ANALYSIS'!E227+DATA_ANALYSIS!R$20</f>
        <v>21.829075390658307</v>
      </c>
      <c r="G227" s="23"/>
      <c r="H227" s="23"/>
      <c r="I227" s="23"/>
    </row>
    <row r="228" spans="2:9" x14ac:dyDescent="0.25">
      <c r="B228" s="25">
        <f ca="1">_xlfn.NORM.INV(RAND(), DATA_ANALYSIS!Q$23, DATA_ANALYSIS!U$20)</f>
        <v>12.467145644386576</v>
      </c>
      <c r="C228" s="25">
        <f t="shared" ca="1" si="3"/>
        <v>12.467145644386576</v>
      </c>
      <c r="D228" s="25">
        <f ca="1">IF(B228&gt;DATA_ANALYSIS!S$9, DATA_ANALYSIS!S$9, B228)</f>
        <v>12.467145644386576</v>
      </c>
      <c r="E228" s="25">
        <f ca="1">IF(B228&lt;DATA_ANALYSIS!S$8,C228,IF(B228&gt;DATA_ANALYSIS!S$9,D228,B228))</f>
        <v>12.467145644386576</v>
      </c>
      <c r="F228" s="25">
        <f ca="1">DATA_ANALYSIS!E$20*'MONTE CARLO ANALYSIS'!E228+DATA_ANALYSIS!R$20</f>
        <v>26.086331579459635</v>
      </c>
      <c r="G228" s="23"/>
      <c r="H228" s="23"/>
      <c r="I228" s="23"/>
    </row>
    <row r="229" spans="2:9" x14ac:dyDescent="0.25">
      <c r="B229" s="25">
        <f ca="1">_xlfn.NORM.INV(RAND(), DATA_ANALYSIS!Q$23, DATA_ANALYSIS!U$20)</f>
        <v>19.350985422870785</v>
      </c>
      <c r="C229" s="25">
        <f t="shared" ca="1" si="3"/>
        <v>19.350985422870785</v>
      </c>
      <c r="D229" s="25">
        <f ca="1">IF(B229&gt;DATA_ANALYSIS!S$9, DATA_ANALYSIS!S$9, B229)</f>
        <v>19.350985422870785</v>
      </c>
      <c r="E229" s="25">
        <f ca="1">IF(B229&lt;DATA_ANALYSIS!S$8,C229,IF(B229&gt;DATA_ANALYSIS!S$9,D229,B229))</f>
        <v>19.350985422870785</v>
      </c>
      <c r="F229" s="25">
        <f ca="1">DATA_ANALYSIS!E$20*'MONTE CARLO ANALYSIS'!E229+DATA_ANALYSIS!R$20</f>
        <v>41.167792855453946</v>
      </c>
      <c r="G229" s="23"/>
      <c r="H229" s="23"/>
      <c r="I229" s="23"/>
    </row>
    <row r="230" spans="2:9" x14ac:dyDescent="0.25">
      <c r="B230" s="25">
        <f ca="1">_xlfn.NORM.INV(RAND(), DATA_ANALYSIS!Q$23, DATA_ANALYSIS!U$20)</f>
        <v>11.852161327579033</v>
      </c>
      <c r="C230" s="25">
        <f t="shared" ca="1" si="3"/>
        <v>11.852161327579033</v>
      </c>
      <c r="D230" s="25">
        <f ca="1">IF(B230&gt;DATA_ANALYSIS!S$9, DATA_ANALYSIS!S$9, B230)</f>
        <v>11.852161327579033</v>
      </c>
      <c r="E230" s="25">
        <f ca="1">IF(B230&lt;DATA_ANALYSIS!S$8,C230,IF(B230&gt;DATA_ANALYSIS!S$9,D230,B230))</f>
        <v>11.852161327579033</v>
      </c>
      <c r="F230" s="25">
        <f ca="1">DATA_ANALYSIS!E$20*'MONTE CARLO ANALYSIS'!E230+DATA_ANALYSIS!R$20</f>
        <v>24.738993108819187</v>
      </c>
      <c r="G230" s="23"/>
      <c r="H230" s="23"/>
      <c r="I230" s="23"/>
    </row>
    <row r="231" spans="2:9" x14ac:dyDescent="0.25">
      <c r="B231" s="25">
        <f ca="1">_xlfn.NORM.INV(RAND(), DATA_ANALYSIS!Q$23, DATA_ANALYSIS!U$20)</f>
        <v>24.263213037516032</v>
      </c>
      <c r="C231" s="25">
        <f t="shared" ca="1" si="3"/>
        <v>24.263213037516032</v>
      </c>
      <c r="D231" s="25">
        <f ca="1">IF(B231&gt;DATA_ANALYSIS!S$9, DATA_ANALYSIS!S$9, B231)</f>
        <v>20</v>
      </c>
      <c r="E231" s="25">
        <f ca="1">IF(B231&lt;DATA_ANALYSIS!S$8,C231,IF(B231&gt;DATA_ANALYSIS!S$9,D231,B231))</f>
        <v>20</v>
      </c>
      <c r="F231" s="25">
        <f ca="1">DATA_ANALYSIS!E$20*'MONTE CARLO ANALYSIS'!E231+DATA_ANALYSIS!R$20</f>
        <v>42.589686526355941</v>
      </c>
      <c r="G231" s="23"/>
      <c r="H231" s="23"/>
      <c r="I231" s="23"/>
    </row>
    <row r="232" spans="2:9" x14ac:dyDescent="0.25">
      <c r="B232" s="25">
        <f ca="1">_xlfn.NORM.INV(RAND(), DATA_ANALYSIS!Q$23, DATA_ANALYSIS!U$20)</f>
        <v>8.3797021933643983</v>
      </c>
      <c r="C232" s="25">
        <f t="shared" ca="1" si="3"/>
        <v>8.3797021933643983</v>
      </c>
      <c r="D232" s="25">
        <f ca="1">IF(B232&gt;DATA_ANALYSIS!S$9, DATA_ANALYSIS!S$9, B232)</f>
        <v>8.3797021933643983</v>
      </c>
      <c r="E232" s="25">
        <f ca="1">IF(B232&lt;DATA_ANALYSIS!S$8,C232,IF(B232&gt;DATA_ANALYSIS!S$9,D232,B232))</f>
        <v>8.3797021933643983</v>
      </c>
      <c r="F232" s="25">
        <f ca="1">DATA_ANALYSIS!E$20*'MONTE CARLO ANALYSIS'!E232+DATA_ANALYSIS!R$20</f>
        <v>17.1313555619932</v>
      </c>
      <c r="G232" s="23"/>
      <c r="H232" s="23"/>
      <c r="I232" s="23"/>
    </row>
    <row r="233" spans="2:9" x14ac:dyDescent="0.25">
      <c r="B233" s="25">
        <f ca="1">_xlfn.NORM.INV(RAND(), DATA_ANALYSIS!Q$23, DATA_ANALYSIS!U$20)</f>
        <v>2.8072290651777791</v>
      </c>
      <c r="C233" s="25">
        <f t="shared" ca="1" si="3"/>
        <v>2.8072290651777791</v>
      </c>
      <c r="D233" s="25">
        <f ca="1">IF(B233&gt;DATA_ANALYSIS!S$9, DATA_ANALYSIS!S$9, B233)</f>
        <v>2.8072290651777791</v>
      </c>
      <c r="E233" s="25">
        <f ca="1">IF(B233&lt;DATA_ANALYSIS!S$8,C233,IF(B233&gt;DATA_ANALYSIS!S$9,D233,B233))</f>
        <v>2.8072290651777791</v>
      </c>
      <c r="F233" s="25">
        <f ca="1">DATA_ANALYSIS!E$20*'MONTE CARLO ANALYSIS'!E233+DATA_ANALYSIS!R$20</f>
        <v>4.922902082738795</v>
      </c>
      <c r="G233" s="23"/>
      <c r="H233" s="23"/>
      <c r="I233" s="23"/>
    </row>
    <row r="234" spans="2:9" x14ac:dyDescent="0.25">
      <c r="B234" s="25">
        <f ca="1">_xlfn.NORM.INV(RAND(), DATA_ANALYSIS!Q$23, DATA_ANALYSIS!U$20)</f>
        <v>12.650897396766185</v>
      </c>
      <c r="C234" s="25">
        <f t="shared" ca="1" si="3"/>
        <v>12.650897396766185</v>
      </c>
      <c r="D234" s="25">
        <f ca="1">IF(B234&gt;DATA_ANALYSIS!S$9, DATA_ANALYSIS!S$9, B234)</f>
        <v>12.650897396766185</v>
      </c>
      <c r="E234" s="25">
        <f ca="1">IF(B234&lt;DATA_ANALYSIS!S$8,C234,IF(B234&gt;DATA_ANALYSIS!S$9,D234,B234))</f>
        <v>12.650897396766185</v>
      </c>
      <c r="F234" s="25">
        <f ca="1">DATA_ANALYSIS!E$20*'MONTE CARLO ANALYSIS'!E234+DATA_ANALYSIS!R$20</f>
        <v>26.48890413011237</v>
      </c>
      <c r="G234" s="23"/>
      <c r="H234" s="23"/>
      <c r="I234" s="23"/>
    </row>
    <row r="235" spans="2:9" x14ac:dyDescent="0.25">
      <c r="B235" s="25">
        <f ca="1">_xlfn.NORM.INV(RAND(), DATA_ANALYSIS!Q$23, DATA_ANALYSIS!U$20)</f>
        <v>21.029651429445558</v>
      </c>
      <c r="C235" s="25">
        <f t="shared" ca="1" si="3"/>
        <v>21.029651429445558</v>
      </c>
      <c r="D235" s="25">
        <f ca="1">IF(B235&gt;DATA_ANALYSIS!S$9, DATA_ANALYSIS!S$9, B235)</f>
        <v>20</v>
      </c>
      <c r="E235" s="25">
        <f ca="1">IF(B235&lt;DATA_ANALYSIS!S$8,C235,IF(B235&gt;DATA_ANALYSIS!S$9,D235,B235))</f>
        <v>20</v>
      </c>
      <c r="F235" s="25">
        <f ca="1">DATA_ANALYSIS!E$20*'MONTE CARLO ANALYSIS'!E235+DATA_ANALYSIS!R$20</f>
        <v>42.589686526355941</v>
      </c>
      <c r="G235" s="23"/>
      <c r="H235" s="23"/>
      <c r="I235" s="23"/>
    </row>
    <row r="236" spans="2:9" x14ac:dyDescent="0.25">
      <c r="B236" s="25">
        <f ca="1">_xlfn.NORM.INV(RAND(), DATA_ANALYSIS!Q$23, DATA_ANALYSIS!U$20)</f>
        <v>8.7974855348476559</v>
      </c>
      <c r="C236" s="25">
        <f t="shared" ca="1" si="3"/>
        <v>8.7974855348476559</v>
      </c>
      <c r="D236" s="25">
        <f ca="1">IF(B236&gt;DATA_ANALYSIS!S$9, DATA_ANALYSIS!S$9, B236)</f>
        <v>8.7974855348476559</v>
      </c>
      <c r="E236" s="25">
        <f ca="1">IF(B236&lt;DATA_ANALYSIS!S$8,C236,IF(B236&gt;DATA_ANALYSIS!S$9,D236,B236))</f>
        <v>8.7974855348476559</v>
      </c>
      <c r="F236" s="25">
        <f ca="1">DATA_ANALYSIS!E$20*'MONTE CARLO ANALYSIS'!E236+DATA_ANALYSIS!R$20</f>
        <v>18.046656250139467</v>
      </c>
      <c r="G236" s="23"/>
      <c r="H236" s="23"/>
      <c r="I236" s="23"/>
    </row>
    <row r="237" spans="2:9" x14ac:dyDescent="0.25">
      <c r="B237" s="25">
        <f ca="1">_xlfn.NORM.INV(RAND(), DATA_ANALYSIS!Q$23, DATA_ANALYSIS!U$20)</f>
        <v>40.433321912671815</v>
      </c>
      <c r="C237" s="25">
        <f t="shared" ca="1" si="3"/>
        <v>40.433321912671815</v>
      </c>
      <c r="D237" s="25">
        <f ca="1">IF(B237&gt;DATA_ANALYSIS!S$9, DATA_ANALYSIS!S$9, B237)</f>
        <v>20</v>
      </c>
      <c r="E237" s="25">
        <f ca="1">IF(B237&lt;DATA_ANALYSIS!S$8,C237,IF(B237&gt;DATA_ANALYSIS!S$9,D237,B237))</f>
        <v>20</v>
      </c>
      <c r="F237" s="25">
        <f ca="1">DATA_ANALYSIS!E$20*'MONTE CARLO ANALYSIS'!E237+DATA_ANALYSIS!R$20</f>
        <v>42.589686526355941</v>
      </c>
      <c r="G237" s="23"/>
      <c r="H237" s="23"/>
      <c r="I237" s="23"/>
    </row>
    <row r="238" spans="2:9" x14ac:dyDescent="0.25">
      <c r="B238" s="25">
        <f ca="1">_xlfn.NORM.INV(RAND(), DATA_ANALYSIS!Q$23, DATA_ANALYSIS!U$20)</f>
        <v>28.290890111502598</v>
      </c>
      <c r="C238" s="25">
        <f t="shared" ca="1" si="3"/>
        <v>28.290890111502598</v>
      </c>
      <c r="D238" s="25">
        <f ca="1">IF(B238&gt;DATA_ANALYSIS!S$9, DATA_ANALYSIS!S$9, B238)</f>
        <v>20</v>
      </c>
      <c r="E238" s="25">
        <f ca="1">IF(B238&lt;DATA_ANALYSIS!S$8,C238,IF(B238&gt;DATA_ANALYSIS!S$9,D238,B238))</f>
        <v>20</v>
      </c>
      <c r="F238" s="25">
        <f ca="1">DATA_ANALYSIS!E$20*'MONTE CARLO ANALYSIS'!E238+DATA_ANALYSIS!R$20</f>
        <v>42.589686526355941</v>
      </c>
      <c r="G238" s="23"/>
      <c r="H238" s="23"/>
      <c r="I238" s="23"/>
    </row>
    <row r="239" spans="2:9" x14ac:dyDescent="0.25">
      <c r="B239" s="25">
        <f ca="1">_xlfn.NORM.INV(RAND(), DATA_ANALYSIS!Q$23, DATA_ANALYSIS!U$20)</f>
        <v>10.749272818495395</v>
      </c>
      <c r="C239" s="25">
        <f t="shared" ca="1" si="3"/>
        <v>10.749272818495395</v>
      </c>
      <c r="D239" s="25">
        <f ca="1">IF(B239&gt;DATA_ANALYSIS!S$9, DATA_ANALYSIS!S$9, B239)</f>
        <v>10.749272818495395</v>
      </c>
      <c r="E239" s="25">
        <f ca="1">IF(B239&lt;DATA_ANALYSIS!S$8,C239,IF(B239&gt;DATA_ANALYSIS!S$9,D239,B239))</f>
        <v>10.749272818495395</v>
      </c>
      <c r="F239" s="25">
        <f ca="1">DATA_ANALYSIS!E$20*'MONTE CARLO ANALYSIS'!E239+DATA_ANALYSIS!R$20</f>
        <v>22.322729674932795</v>
      </c>
      <c r="G239" s="23"/>
      <c r="H239" s="23"/>
      <c r="I239" s="23"/>
    </row>
    <row r="240" spans="2:9" x14ac:dyDescent="0.25">
      <c r="B240" s="25">
        <f ca="1">_xlfn.NORM.INV(RAND(), DATA_ANALYSIS!Q$23, DATA_ANALYSIS!U$20)</f>
        <v>13.951757858510012</v>
      </c>
      <c r="C240" s="25">
        <f t="shared" ca="1" si="3"/>
        <v>13.951757858510012</v>
      </c>
      <c r="D240" s="25">
        <f ca="1">IF(B240&gt;DATA_ANALYSIS!S$9, DATA_ANALYSIS!S$9, B240)</f>
        <v>13.951757858510012</v>
      </c>
      <c r="E240" s="25">
        <f ca="1">IF(B240&lt;DATA_ANALYSIS!S$8,C240,IF(B240&gt;DATA_ANALYSIS!S$9,D240,B240))</f>
        <v>13.951757858510012</v>
      </c>
      <c r="F240" s="25">
        <f ca="1">DATA_ANALYSIS!E$20*'MONTE CARLO ANALYSIS'!E240+DATA_ANALYSIS!R$20</f>
        <v>29.338894442289799</v>
      </c>
      <c r="G240" s="23"/>
      <c r="H240" s="23"/>
      <c r="I240" s="23"/>
    </row>
    <row r="241" spans="2:9" x14ac:dyDescent="0.25">
      <c r="B241" s="25">
        <f ca="1">_xlfn.NORM.INV(RAND(), DATA_ANALYSIS!Q$23, DATA_ANALYSIS!U$20)</f>
        <v>29.554830519844074</v>
      </c>
      <c r="C241" s="25">
        <f t="shared" ca="1" si="3"/>
        <v>29.554830519844074</v>
      </c>
      <c r="D241" s="25">
        <f ca="1">IF(B241&gt;DATA_ANALYSIS!S$9, DATA_ANALYSIS!S$9, B241)</f>
        <v>20</v>
      </c>
      <c r="E241" s="25">
        <f ca="1">IF(B241&lt;DATA_ANALYSIS!S$8,C241,IF(B241&gt;DATA_ANALYSIS!S$9,D241,B241))</f>
        <v>20</v>
      </c>
      <c r="F241" s="25">
        <f ca="1">DATA_ANALYSIS!E$20*'MONTE CARLO ANALYSIS'!E241+DATA_ANALYSIS!R$20</f>
        <v>42.589686526355941</v>
      </c>
      <c r="G241" s="23"/>
      <c r="H241" s="23"/>
      <c r="I241" s="23"/>
    </row>
    <row r="242" spans="2:9" x14ac:dyDescent="0.25">
      <c r="B242" s="25">
        <f ca="1">_xlfn.NORM.INV(RAND(), DATA_ANALYSIS!Q$23, DATA_ANALYSIS!U$20)</f>
        <v>24.212317358707956</v>
      </c>
      <c r="C242" s="25">
        <f t="shared" ca="1" si="3"/>
        <v>24.212317358707956</v>
      </c>
      <c r="D242" s="25">
        <f ca="1">IF(B242&gt;DATA_ANALYSIS!S$9, DATA_ANALYSIS!S$9, B242)</f>
        <v>20</v>
      </c>
      <c r="E242" s="25">
        <f ca="1">IF(B242&lt;DATA_ANALYSIS!S$8,C242,IF(B242&gt;DATA_ANALYSIS!S$9,D242,B242))</f>
        <v>20</v>
      </c>
      <c r="F242" s="25">
        <f ca="1">DATA_ANALYSIS!E$20*'MONTE CARLO ANALYSIS'!E242+DATA_ANALYSIS!R$20</f>
        <v>42.589686526355941</v>
      </c>
      <c r="G242" s="23"/>
      <c r="H242" s="23"/>
      <c r="I242" s="23"/>
    </row>
    <row r="243" spans="2:9" x14ac:dyDescent="0.25">
      <c r="B243" s="25">
        <f ca="1">_xlfn.NORM.INV(RAND(), DATA_ANALYSIS!Q$23, DATA_ANALYSIS!U$20)</f>
        <v>6.3885745482877407</v>
      </c>
      <c r="C243" s="25">
        <f t="shared" ca="1" si="3"/>
        <v>6.3885745482877407</v>
      </c>
      <c r="D243" s="25">
        <f ca="1">IF(B243&gt;DATA_ANALYSIS!S$9, DATA_ANALYSIS!S$9, B243)</f>
        <v>6.3885745482877407</v>
      </c>
      <c r="E243" s="25">
        <f ca="1">IF(B243&lt;DATA_ANALYSIS!S$8,C243,IF(B243&gt;DATA_ANALYSIS!S$9,D243,B243))</f>
        <v>6.3885745482877407</v>
      </c>
      <c r="F243" s="25">
        <f ca="1">DATA_ANALYSIS!E$20*'MONTE CARLO ANALYSIS'!E243+DATA_ANALYSIS!R$20</f>
        <v>12.769093301235346</v>
      </c>
      <c r="G243" s="23"/>
      <c r="H243" s="23"/>
      <c r="I243" s="23"/>
    </row>
    <row r="244" spans="2:9" x14ac:dyDescent="0.25">
      <c r="B244" s="25">
        <f ca="1">_xlfn.NORM.INV(RAND(), DATA_ANALYSIS!Q$23, DATA_ANALYSIS!U$20)</f>
        <v>30.470096964261309</v>
      </c>
      <c r="C244" s="25">
        <f t="shared" ca="1" si="3"/>
        <v>30.470096964261309</v>
      </c>
      <c r="D244" s="25">
        <f ca="1">IF(B244&gt;DATA_ANALYSIS!S$9, DATA_ANALYSIS!S$9, B244)</f>
        <v>20</v>
      </c>
      <c r="E244" s="25">
        <f ca="1">IF(B244&lt;DATA_ANALYSIS!S$8,C244,IF(B244&gt;DATA_ANALYSIS!S$9,D244,B244))</f>
        <v>20</v>
      </c>
      <c r="F244" s="25">
        <f ca="1">DATA_ANALYSIS!E$20*'MONTE CARLO ANALYSIS'!E244+DATA_ANALYSIS!R$20</f>
        <v>42.589686526355941</v>
      </c>
      <c r="G244" s="23"/>
      <c r="H244" s="23"/>
      <c r="I244" s="23"/>
    </row>
    <row r="245" spans="2:9" x14ac:dyDescent="0.25">
      <c r="B245" s="25">
        <f ca="1">_xlfn.NORM.INV(RAND(), DATA_ANALYSIS!Q$23, DATA_ANALYSIS!U$20)</f>
        <v>-7.5577982062898172</v>
      </c>
      <c r="C245" s="25">
        <f t="shared" ca="1" si="3"/>
        <v>0</v>
      </c>
      <c r="D245" s="25">
        <f ca="1">IF(B245&gt;DATA_ANALYSIS!S$9, DATA_ANALYSIS!S$9, B245)</f>
        <v>-7.5577982062898172</v>
      </c>
      <c r="E245" s="25">
        <f ca="1">IF(B245&lt;DATA_ANALYSIS!S$8,C245,IF(B245&gt;DATA_ANALYSIS!S$9,D245,B245))</f>
        <v>0</v>
      </c>
      <c r="F245" s="25">
        <f ca="1">DATA_ANALYSIS!E$20*'MONTE CARLO ANALYSIS'!E245+DATA_ANALYSIS!R$20</f>
        <v>-1.2273160806256698</v>
      </c>
      <c r="G245" s="23"/>
      <c r="H245" s="23"/>
      <c r="I245" s="23"/>
    </row>
    <row r="246" spans="2:9" x14ac:dyDescent="0.25">
      <c r="B246" s="25">
        <f ca="1">_xlfn.NORM.INV(RAND(), DATA_ANALYSIS!Q$23, DATA_ANALYSIS!U$20)</f>
        <v>16.664883178644594</v>
      </c>
      <c r="C246" s="25">
        <f t="shared" ca="1" si="3"/>
        <v>16.664883178644594</v>
      </c>
      <c r="D246" s="25">
        <f ca="1">IF(B246&gt;DATA_ANALYSIS!S$9, DATA_ANALYSIS!S$9, B246)</f>
        <v>16.664883178644594</v>
      </c>
      <c r="E246" s="25">
        <f ca="1">IF(B246&lt;DATA_ANALYSIS!S$8,C246,IF(B246&gt;DATA_ANALYSIS!S$9,D246,B246))</f>
        <v>16.664883178644594</v>
      </c>
      <c r="F246" s="25">
        <f ca="1">DATA_ANALYSIS!E$20*'MONTE CARLO ANALYSIS'!E246+DATA_ANALYSIS!R$20</f>
        <v>35.282945403560042</v>
      </c>
      <c r="G246" s="23"/>
      <c r="H246" s="23"/>
      <c r="I246" s="23"/>
    </row>
    <row r="247" spans="2:9" x14ac:dyDescent="0.25">
      <c r="B247" s="25">
        <f ca="1">_xlfn.NORM.INV(RAND(), DATA_ANALYSIS!Q$23, DATA_ANALYSIS!U$20)</f>
        <v>20.462814290348643</v>
      </c>
      <c r="C247" s="25">
        <f t="shared" ca="1" si="3"/>
        <v>20.462814290348643</v>
      </c>
      <c r="D247" s="25">
        <f ca="1">IF(B247&gt;DATA_ANALYSIS!S$9, DATA_ANALYSIS!S$9, B247)</f>
        <v>20</v>
      </c>
      <c r="E247" s="25">
        <f ca="1">IF(B247&lt;DATA_ANALYSIS!S$8,C247,IF(B247&gt;DATA_ANALYSIS!S$9,D247,B247))</f>
        <v>20</v>
      </c>
      <c r="F247" s="25">
        <f ca="1">DATA_ANALYSIS!E$20*'MONTE CARLO ANALYSIS'!E247+DATA_ANALYSIS!R$20</f>
        <v>42.589686526355941</v>
      </c>
      <c r="G247" s="23"/>
      <c r="H247" s="23"/>
      <c r="I247" s="23"/>
    </row>
    <row r="248" spans="2:9" x14ac:dyDescent="0.25">
      <c r="B248" s="25">
        <f ca="1">_xlfn.NORM.INV(RAND(), DATA_ANALYSIS!Q$23, DATA_ANALYSIS!U$20)</f>
        <v>36.942519258815381</v>
      </c>
      <c r="C248" s="25">
        <f t="shared" ca="1" si="3"/>
        <v>36.942519258815381</v>
      </c>
      <c r="D248" s="25">
        <f ca="1">IF(B248&gt;DATA_ANALYSIS!S$9, DATA_ANALYSIS!S$9, B248)</f>
        <v>20</v>
      </c>
      <c r="E248" s="25">
        <f ca="1">IF(B248&lt;DATA_ANALYSIS!S$8,C248,IF(B248&gt;DATA_ANALYSIS!S$9,D248,B248))</f>
        <v>20</v>
      </c>
      <c r="F248" s="25">
        <f ca="1">DATA_ANALYSIS!E$20*'MONTE CARLO ANALYSIS'!E248+DATA_ANALYSIS!R$20</f>
        <v>42.589686526355941</v>
      </c>
      <c r="G248" s="23"/>
      <c r="H248" s="23"/>
      <c r="I248" s="23"/>
    </row>
    <row r="249" spans="2:9" x14ac:dyDescent="0.25">
      <c r="B249" s="25">
        <f ca="1">_xlfn.NORM.INV(RAND(), DATA_ANALYSIS!Q$23, DATA_ANALYSIS!U$20)</f>
        <v>26.365078633696346</v>
      </c>
      <c r="C249" s="25">
        <f t="shared" ca="1" si="3"/>
        <v>26.365078633696346</v>
      </c>
      <c r="D249" s="25">
        <f ca="1">IF(B249&gt;DATA_ANALYSIS!S$9, DATA_ANALYSIS!S$9, B249)</f>
        <v>20</v>
      </c>
      <c r="E249" s="25">
        <f ca="1">IF(B249&lt;DATA_ANALYSIS!S$8,C249,IF(B249&gt;DATA_ANALYSIS!S$9,D249,B249))</f>
        <v>20</v>
      </c>
      <c r="F249" s="25">
        <f ca="1">DATA_ANALYSIS!E$20*'MONTE CARLO ANALYSIS'!E249+DATA_ANALYSIS!R$20</f>
        <v>42.589686526355941</v>
      </c>
      <c r="G249" s="23"/>
      <c r="H249" s="23"/>
      <c r="I249" s="23"/>
    </row>
    <row r="250" spans="2:9" x14ac:dyDescent="0.25">
      <c r="B250" s="25">
        <f ca="1">_xlfn.NORM.INV(RAND(), DATA_ANALYSIS!Q$23, DATA_ANALYSIS!U$20)</f>
        <v>49.884812737085312</v>
      </c>
      <c r="C250" s="25">
        <f t="shared" ca="1" si="3"/>
        <v>49.884812737085312</v>
      </c>
      <c r="D250" s="25">
        <f ca="1">IF(B250&gt;DATA_ANALYSIS!S$9, DATA_ANALYSIS!S$9, B250)</f>
        <v>20</v>
      </c>
      <c r="E250" s="25">
        <f ca="1">IF(B250&lt;DATA_ANALYSIS!S$8,C250,IF(B250&gt;DATA_ANALYSIS!S$9,D250,B250))</f>
        <v>20</v>
      </c>
      <c r="F250" s="25">
        <f ca="1">DATA_ANALYSIS!E$20*'MONTE CARLO ANALYSIS'!E250+DATA_ANALYSIS!R$20</f>
        <v>42.589686526355941</v>
      </c>
      <c r="G250" s="23"/>
      <c r="H250" s="23"/>
      <c r="I250" s="23"/>
    </row>
    <row r="251" spans="2:9" x14ac:dyDescent="0.25">
      <c r="B251" s="25">
        <f ca="1">_xlfn.NORM.INV(RAND(), DATA_ANALYSIS!Q$23, DATA_ANALYSIS!U$20)</f>
        <v>16.638727809581948</v>
      </c>
      <c r="C251" s="25">
        <f t="shared" ca="1" si="3"/>
        <v>16.638727809581948</v>
      </c>
      <c r="D251" s="25">
        <f ca="1">IF(B251&gt;DATA_ANALYSIS!S$9, DATA_ANALYSIS!S$9, B251)</f>
        <v>16.638727809581948</v>
      </c>
      <c r="E251" s="25">
        <f ca="1">IF(B251&lt;DATA_ANALYSIS!S$8,C251,IF(B251&gt;DATA_ANALYSIS!S$9,D251,B251))</f>
        <v>16.638727809581948</v>
      </c>
      <c r="F251" s="25">
        <f ca="1">DATA_ANALYSIS!E$20*'MONTE CARLO ANALYSIS'!E251+DATA_ANALYSIS!R$20</f>
        <v>35.225642909839813</v>
      </c>
      <c r="G251" s="23"/>
      <c r="H251" s="23"/>
      <c r="I251" s="23"/>
    </row>
    <row r="252" spans="2:9" x14ac:dyDescent="0.25">
      <c r="B252" s="25">
        <f ca="1">_xlfn.NORM.INV(RAND(), DATA_ANALYSIS!Q$23, DATA_ANALYSIS!U$20)</f>
        <v>-3.9030932577011015</v>
      </c>
      <c r="C252" s="25">
        <f t="shared" ca="1" si="3"/>
        <v>0</v>
      </c>
      <c r="D252" s="25">
        <f ca="1">IF(B252&gt;DATA_ANALYSIS!S$9, DATA_ANALYSIS!S$9, B252)</f>
        <v>-3.9030932577011015</v>
      </c>
      <c r="E252" s="25">
        <f ca="1">IF(B252&lt;DATA_ANALYSIS!S$8,C252,IF(B252&gt;DATA_ANALYSIS!S$9,D252,B252))</f>
        <v>0</v>
      </c>
      <c r="F252" s="25">
        <f ca="1">DATA_ANALYSIS!E$20*'MONTE CARLO ANALYSIS'!E252+DATA_ANALYSIS!R$20</f>
        <v>-1.2273160806256698</v>
      </c>
      <c r="G252" s="23"/>
      <c r="H252" s="23"/>
      <c r="I252" s="23"/>
    </row>
    <row r="253" spans="2:9" x14ac:dyDescent="0.25">
      <c r="B253" s="25">
        <f ca="1">_xlfn.NORM.INV(RAND(), DATA_ANALYSIS!Q$23, DATA_ANALYSIS!U$20)</f>
        <v>28.343177094797568</v>
      </c>
      <c r="C253" s="25">
        <f t="shared" ca="1" si="3"/>
        <v>28.343177094797568</v>
      </c>
      <c r="D253" s="25">
        <f ca="1">IF(B253&gt;DATA_ANALYSIS!S$9, DATA_ANALYSIS!S$9, B253)</f>
        <v>20</v>
      </c>
      <c r="E253" s="25">
        <f ca="1">IF(B253&lt;DATA_ANALYSIS!S$8,C253,IF(B253&gt;DATA_ANALYSIS!S$9,D253,B253))</f>
        <v>20</v>
      </c>
      <c r="F253" s="25">
        <f ca="1">DATA_ANALYSIS!E$20*'MONTE CARLO ANALYSIS'!E253+DATA_ANALYSIS!R$20</f>
        <v>42.589686526355941</v>
      </c>
      <c r="G253" s="23"/>
      <c r="H253" s="23"/>
      <c r="I253" s="23"/>
    </row>
    <row r="254" spans="2:9" x14ac:dyDescent="0.25">
      <c r="B254" s="25">
        <f ca="1">_xlfn.NORM.INV(RAND(), DATA_ANALYSIS!Q$23, DATA_ANALYSIS!U$20)</f>
        <v>21.930438531866518</v>
      </c>
      <c r="C254" s="25">
        <f t="shared" ca="1" si="3"/>
        <v>21.930438531866518</v>
      </c>
      <c r="D254" s="25">
        <f ca="1">IF(B254&gt;DATA_ANALYSIS!S$9, DATA_ANALYSIS!S$9, B254)</f>
        <v>20</v>
      </c>
      <c r="E254" s="25">
        <f ca="1">IF(B254&lt;DATA_ANALYSIS!S$8,C254,IF(B254&gt;DATA_ANALYSIS!S$9,D254,B254))</f>
        <v>20</v>
      </c>
      <c r="F254" s="25">
        <f ca="1">DATA_ANALYSIS!E$20*'MONTE CARLO ANALYSIS'!E254+DATA_ANALYSIS!R$20</f>
        <v>42.589686526355941</v>
      </c>
      <c r="G254" s="23"/>
      <c r="H254" s="23"/>
      <c r="I254" s="23"/>
    </row>
    <row r="255" spans="2:9" x14ac:dyDescent="0.25">
      <c r="B255" s="25">
        <f ca="1">_xlfn.NORM.INV(RAND(), DATA_ANALYSIS!Q$23, DATA_ANALYSIS!U$20)</f>
        <v>32.65253316113656</v>
      </c>
      <c r="C255" s="25">
        <f t="shared" ca="1" si="3"/>
        <v>32.65253316113656</v>
      </c>
      <c r="D255" s="25">
        <f ca="1">IF(B255&gt;DATA_ANALYSIS!S$9, DATA_ANALYSIS!S$9, B255)</f>
        <v>20</v>
      </c>
      <c r="E255" s="25">
        <f ca="1">IF(B255&lt;DATA_ANALYSIS!S$8,C255,IF(B255&gt;DATA_ANALYSIS!S$9,D255,B255))</f>
        <v>20</v>
      </c>
      <c r="F255" s="25">
        <f ca="1">DATA_ANALYSIS!E$20*'MONTE CARLO ANALYSIS'!E255+DATA_ANALYSIS!R$20</f>
        <v>42.589686526355941</v>
      </c>
      <c r="G255" s="23"/>
      <c r="H255" s="23"/>
      <c r="I255" s="23"/>
    </row>
    <row r="256" spans="2:9" x14ac:dyDescent="0.25">
      <c r="B256" s="25">
        <f ca="1">_xlfn.NORM.INV(RAND(), DATA_ANALYSIS!Q$23, DATA_ANALYSIS!U$20)</f>
        <v>22.666154779391636</v>
      </c>
      <c r="C256" s="25">
        <f t="shared" ca="1" si="3"/>
        <v>22.666154779391636</v>
      </c>
      <c r="D256" s="25">
        <f ca="1">IF(B256&gt;DATA_ANALYSIS!S$9, DATA_ANALYSIS!S$9, B256)</f>
        <v>20</v>
      </c>
      <c r="E256" s="25">
        <f ca="1">IF(B256&lt;DATA_ANALYSIS!S$8,C256,IF(B256&gt;DATA_ANALYSIS!S$9,D256,B256))</f>
        <v>20</v>
      </c>
      <c r="F256" s="25">
        <f ca="1">DATA_ANALYSIS!E$20*'MONTE CARLO ANALYSIS'!E256+DATA_ANALYSIS!R$20</f>
        <v>42.589686526355941</v>
      </c>
      <c r="G256" s="23"/>
      <c r="H256" s="23"/>
      <c r="I256" s="23"/>
    </row>
    <row r="257" spans="2:9" x14ac:dyDescent="0.25">
      <c r="B257" s="25">
        <f ca="1">_xlfn.NORM.INV(RAND(), DATA_ANALYSIS!Q$23, DATA_ANALYSIS!U$20)</f>
        <v>29.994835317360526</v>
      </c>
      <c r="C257" s="25">
        <f t="shared" ca="1" si="3"/>
        <v>29.994835317360526</v>
      </c>
      <c r="D257" s="25">
        <f ca="1">IF(B257&gt;DATA_ANALYSIS!S$9, DATA_ANALYSIS!S$9, B257)</f>
        <v>20</v>
      </c>
      <c r="E257" s="25">
        <f ca="1">IF(B257&lt;DATA_ANALYSIS!S$8,C257,IF(B257&gt;DATA_ANALYSIS!S$9,D257,B257))</f>
        <v>20</v>
      </c>
      <c r="F257" s="25">
        <f ca="1">DATA_ANALYSIS!E$20*'MONTE CARLO ANALYSIS'!E257+DATA_ANALYSIS!R$20</f>
        <v>42.589686526355941</v>
      </c>
      <c r="G257" s="23"/>
      <c r="H257" s="23"/>
      <c r="I257" s="23"/>
    </row>
    <row r="258" spans="2:9" x14ac:dyDescent="0.25">
      <c r="B258" s="25">
        <f ca="1">_xlfn.NORM.INV(RAND(), DATA_ANALYSIS!Q$23, DATA_ANALYSIS!U$20)</f>
        <v>20.076393085681392</v>
      </c>
      <c r="C258" s="25">
        <f t="shared" ca="1" si="3"/>
        <v>20.076393085681392</v>
      </c>
      <c r="D258" s="25">
        <f ca="1">IF(B258&gt;DATA_ANALYSIS!S$9, DATA_ANALYSIS!S$9, B258)</f>
        <v>20</v>
      </c>
      <c r="E258" s="25">
        <f ca="1">IF(B258&lt;DATA_ANALYSIS!S$8,C258,IF(B258&gt;DATA_ANALYSIS!S$9,D258,B258))</f>
        <v>20</v>
      </c>
      <c r="F258" s="25">
        <f ca="1">DATA_ANALYSIS!E$20*'MONTE CARLO ANALYSIS'!E258+DATA_ANALYSIS!R$20</f>
        <v>42.589686526355941</v>
      </c>
      <c r="G258" s="23"/>
      <c r="H258" s="23"/>
      <c r="I258" s="23"/>
    </row>
    <row r="259" spans="2:9" x14ac:dyDescent="0.25">
      <c r="B259" s="25">
        <f ca="1">_xlfn.NORM.INV(RAND(), DATA_ANALYSIS!Q$23, DATA_ANALYSIS!U$20)</f>
        <v>11.686601781475467</v>
      </c>
      <c r="C259" s="25">
        <f t="shared" ca="1" si="3"/>
        <v>11.686601781475467</v>
      </c>
      <c r="D259" s="25">
        <f ca="1">IF(B259&gt;DATA_ANALYSIS!S$9, DATA_ANALYSIS!S$9, B259)</f>
        <v>11.686601781475467</v>
      </c>
      <c r="E259" s="25">
        <f ca="1">IF(B259&lt;DATA_ANALYSIS!S$8,C259,IF(B259&gt;DATA_ANALYSIS!S$9,D259,B259))</f>
        <v>11.686601781475467</v>
      </c>
      <c r="F259" s="25">
        <f ca="1">DATA_ANALYSIS!E$20*'MONTE CARLO ANALYSIS'!E259+DATA_ANALYSIS!R$20</f>
        <v>24.376276955657655</v>
      </c>
      <c r="G259" s="23"/>
      <c r="H259" s="23"/>
      <c r="I259" s="23"/>
    </row>
    <row r="260" spans="2:9" x14ac:dyDescent="0.25">
      <c r="B260" s="25">
        <f ca="1">_xlfn.NORM.INV(RAND(), DATA_ANALYSIS!Q$23, DATA_ANALYSIS!U$20)</f>
        <v>25.666968219190931</v>
      </c>
      <c r="C260" s="25">
        <f t="shared" ca="1" si="3"/>
        <v>25.666968219190931</v>
      </c>
      <c r="D260" s="25">
        <f ca="1">IF(B260&gt;DATA_ANALYSIS!S$9, DATA_ANALYSIS!S$9, B260)</f>
        <v>20</v>
      </c>
      <c r="E260" s="25">
        <f ca="1">IF(B260&lt;DATA_ANALYSIS!S$8,C260,IF(B260&gt;DATA_ANALYSIS!S$9,D260,B260))</f>
        <v>20</v>
      </c>
      <c r="F260" s="25">
        <f ca="1">DATA_ANALYSIS!E$20*'MONTE CARLO ANALYSIS'!E260+DATA_ANALYSIS!R$20</f>
        <v>42.589686526355941</v>
      </c>
      <c r="G260" s="23"/>
      <c r="H260" s="23"/>
      <c r="I260" s="23"/>
    </row>
    <row r="261" spans="2:9" x14ac:dyDescent="0.25">
      <c r="B261" s="25">
        <f ca="1">_xlfn.NORM.INV(RAND(), DATA_ANALYSIS!Q$23, DATA_ANALYSIS!U$20)</f>
        <v>1.8700321809547908</v>
      </c>
      <c r="C261" s="25">
        <f t="shared" ref="C261:C324" ca="1" si="4">IF(B261&lt;0,0, B261)</f>
        <v>1.8700321809547908</v>
      </c>
      <c r="D261" s="25">
        <f ca="1">IF(B261&gt;DATA_ANALYSIS!S$9, DATA_ANALYSIS!S$9, B261)</f>
        <v>1.8700321809547908</v>
      </c>
      <c r="E261" s="25">
        <f ca="1">IF(B261&lt;DATA_ANALYSIS!S$8,C261,IF(B261&gt;DATA_ANALYSIS!S$9,D261,B261))</f>
        <v>1.8700321809547908</v>
      </c>
      <c r="F261" s="25">
        <f ca="1">DATA_ANALYSIS!E$20*'MONTE CARLO ANALYSIS'!E261+DATA_ANALYSIS!R$20</f>
        <v>2.8696441667761095</v>
      </c>
      <c r="G261" s="23"/>
      <c r="H261" s="23"/>
      <c r="I261" s="23"/>
    </row>
    <row r="262" spans="2:9" x14ac:dyDescent="0.25">
      <c r="B262" s="25">
        <f ca="1">_xlfn.NORM.INV(RAND(), DATA_ANALYSIS!Q$23, DATA_ANALYSIS!U$20)</f>
        <v>8.8812117645185538</v>
      </c>
      <c r="C262" s="25">
        <f t="shared" ca="1" si="4"/>
        <v>8.8812117645185538</v>
      </c>
      <c r="D262" s="25">
        <f ca="1">IF(B262&gt;DATA_ANALYSIS!S$9, DATA_ANALYSIS!S$9, B262)</f>
        <v>8.8812117645185538</v>
      </c>
      <c r="E262" s="25">
        <f ca="1">IF(B262&lt;DATA_ANALYSIS!S$8,C262,IF(B262&gt;DATA_ANALYSIS!S$9,D262,B262))</f>
        <v>8.8812117645185538</v>
      </c>
      <c r="F262" s="25">
        <f ca="1">DATA_ANALYSIS!E$20*'MONTE CARLO ANALYSIS'!E262+DATA_ANALYSIS!R$20</f>
        <v>18.230087871327591</v>
      </c>
      <c r="G262" s="23"/>
      <c r="H262" s="23"/>
      <c r="I262" s="23"/>
    </row>
    <row r="263" spans="2:9" x14ac:dyDescent="0.25">
      <c r="B263" s="25">
        <f ca="1">_xlfn.NORM.INV(RAND(), DATA_ANALYSIS!Q$23, DATA_ANALYSIS!U$20)</f>
        <v>24.307173081460441</v>
      </c>
      <c r="C263" s="25">
        <f t="shared" ca="1" si="4"/>
        <v>24.307173081460441</v>
      </c>
      <c r="D263" s="25">
        <f ca="1">IF(B263&gt;DATA_ANALYSIS!S$9, DATA_ANALYSIS!S$9, B263)</f>
        <v>20</v>
      </c>
      <c r="E263" s="25">
        <f ca="1">IF(B263&lt;DATA_ANALYSIS!S$8,C263,IF(B263&gt;DATA_ANALYSIS!S$9,D263,B263))</f>
        <v>20</v>
      </c>
      <c r="F263" s="25">
        <f ca="1">DATA_ANALYSIS!E$20*'MONTE CARLO ANALYSIS'!E263+DATA_ANALYSIS!R$20</f>
        <v>42.589686526355941</v>
      </c>
      <c r="G263" s="23"/>
      <c r="H263" s="23"/>
      <c r="I263" s="23"/>
    </row>
    <row r="264" spans="2:9" x14ac:dyDescent="0.25">
      <c r="B264" s="25">
        <f ca="1">_xlfn.NORM.INV(RAND(), DATA_ANALYSIS!Q$23, DATA_ANALYSIS!U$20)</f>
        <v>27.407583395491606</v>
      </c>
      <c r="C264" s="25">
        <f t="shared" ca="1" si="4"/>
        <v>27.407583395491606</v>
      </c>
      <c r="D264" s="25">
        <f ca="1">IF(B264&gt;DATA_ANALYSIS!S$9, DATA_ANALYSIS!S$9, B264)</f>
        <v>20</v>
      </c>
      <c r="E264" s="25">
        <f ca="1">IF(B264&lt;DATA_ANALYSIS!S$8,C264,IF(B264&gt;DATA_ANALYSIS!S$9,D264,B264))</f>
        <v>20</v>
      </c>
      <c r="F264" s="25">
        <f ca="1">DATA_ANALYSIS!E$20*'MONTE CARLO ANALYSIS'!E264+DATA_ANALYSIS!R$20</f>
        <v>42.589686526355941</v>
      </c>
      <c r="G264" s="23"/>
      <c r="H264" s="23"/>
      <c r="I264" s="23"/>
    </row>
    <row r="265" spans="2:9" x14ac:dyDescent="0.25">
      <c r="B265" s="25">
        <f ca="1">_xlfn.NORM.INV(RAND(), DATA_ANALYSIS!Q$23, DATA_ANALYSIS!U$20)</f>
        <v>20.743045010989981</v>
      </c>
      <c r="C265" s="25">
        <f t="shared" ca="1" si="4"/>
        <v>20.743045010989981</v>
      </c>
      <c r="D265" s="25">
        <f ca="1">IF(B265&gt;DATA_ANALYSIS!S$9, DATA_ANALYSIS!S$9, B265)</f>
        <v>20</v>
      </c>
      <c r="E265" s="25">
        <f ca="1">IF(B265&lt;DATA_ANALYSIS!S$8,C265,IF(B265&gt;DATA_ANALYSIS!S$9,D265,B265))</f>
        <v>20</v>
      </c>
      <c r="F265" s="25">
        <f ca="1">DATA_ANALYSIS!E$20*'MONTE CARLO ANALYSIS'!E265+DATA_ANALYSIS!R$20</f>
        <v>42.589686526355941</v>
      </c>
      <c r="G265" s="23"/>
      <c r="H265" s="23"/>
      <c r="I265" s="23"/>
    </row>
    <row r="266" spans="2:9" x14ac:dyDescent="0.25">
      <c r="B266" s="25">
        <f ca="1">_xlfn.NORM.INV(RAND(), DATA_ANALYSIS!Q$23, DATA_ANALYSIS!U$20)</f>
        <v>20.562920863862256</v>
      </c>
      <c r="C266" s="25">
        <f t="shared" ca="1" si="4"/>
        <v>20.562920863862256</v>
      </c>
      <c r="D266" s="25">
        <f ca="1">IF(B266&gt;DATA_ANALYSIS!S$9, DATA_ANALYSIS!S$9, B266)</f>
        <v>20</v>
      </c>
      <c r="E266" s="25">
        <f ca="1">IF(B266&lt;DATA_ANALYSIS!S$8,C266,IF(B266&gt;DATA_ANALYSIS!S$9,D266,B266))</f>
        <v>20</v>
      </c>
      <c r="F266" s="25">
        <f ca="1">DATA_ANALYSIS!E$20*'MONTE CARLO ANALYSIS'!E266+DATA_ANALYSIS!R$20</f>
        <v>42.589686526355941</v>
      </c>
      <c r="G266" s="23"/>
      <c r="H266" s="23"/>
      <c r="I266" s="23"/>
    </row>
    <row r="267" spans="2:9" x14ac:dyDescent="0.25">
      <c r="B267" s="25">
        <f ca="1">_xlfn.NORM.INV(RAND(), DATA_ANALYSIS!Q$23, DATA_ANALYSIS!U$20)</f>
        <v>14.463976643379393</v>
      </c>
      <c r="C267" s="25">
        <f t="shared" ca="1" si="4"/>
        <v>14.463976643379393</v>
      </c>
      <c r="D267" s="25">
        <f ca="1">IF(B267&gt;DATA_ANALYSIS!S$9, DATA_ANALYSIS!S$9, B267)</f>
        <v>14.463976643379393</v>
      </c>
      <c r="E267" s="25">
        <f ca="1">IF(B267&lt;DATA_ANALYSIS!S$8,C267,IF(B267&gt;DATA_ANALYSIS!S$9,D267,B267))</f>
        <v>14.463976643379393</v>
      </c>
      <c r="F267" s="25">
        <f ca="1">DATA_ANALYSIS!E$20*'MONTE CARLO ANALYSIS'!E267+DATA_ANALYSIS!R$20</f>
        <v>30.461089033888129</v>
      </c>
      <c r="G267" s="23"/>
      <c r="H267" s="23"/>
      <c r="I267" s="23"/>
    </row>
    <row r="268" spans="2:9" x14ac:dyDescent="0.25">
      <c r="B268" s="25">
        <f ca="1">_xlfn.NORM.INV(RAND(), DATA_ANALYSIS!Q$23, DATA_ANALYSIS!U$20)</f>
        <v>27.557450099688651</v>
      </c>
      <c r="C268" s="25">
        <f t="shared" ca="1" si="4"/>
        <v>27.557450099688651</v>
      </c>
      <c r="D268" s="25">
        <f ca="1">IF(B268&gt;DATA_ANALYSIS!S$9, DATA_ANALYSIS!S$9, B268)</f>
        <v>20</v>
      </c>
      <c r="E268" s="25">
        <f ca="1">IF(B268&lt;DATA_ANALYSIS!S$8,C268,IF(B268&gt;DATA_ANALYSIS!S$9,D268,B268))</f>
        <v>20</v>
      </c>
      <c r="F268" s="25">
        <f ca="1">DATA_ANALYSIS!E$20*'MONTE CARLO ANALYSIS'!E268+DATA_ANALYSIS!R$20</f>
        <v>42.589686526355941</v>
      </c>
      <c r="G268" s="23"/>
      <c r="H268" s="23"/>
      <c r="I268" s="23"/>
    </row>
    <row r="269" spans="2:9" x14ac:dyDescent="0.25">
      <c r="B269" s="25">
        <f ca="1">_xlfn.NORM.INV(RAND(), DATA_ANALYSIS!Q$23, DATA_ANALYSIS!U$20)</f>
        <v>13.323528029694357</v>
      </c>
      <c r="C269" s="25">
        <f t="shared" ca="1" si="4"/>
        <v>13.323528029694357</v>
      </c>
      <c r="D269" s="25">
        <f ca="1">IF(B269&gt;DATA_ANALYSIS!S$9, DATA_ANALYSIS!S$9, B269)</f>
        <v>13.323528029694357</v>
      </c>
      <c r="E269" s="25">
        <f ca="1">IF(B269&lt;DATA_ANALYSIS!S$8,C269,IF(B269&gt;DATA_ANALYSIS!S$9,D269,B269))</f>
        <v>13.323528029694357</v>
      </c>
      <c r="F269" s="25">
        <f ca="1">DATA_ANALYSIS!E$20*'MONTE CARLO ANALYSIS'!E269+DATA_ANALYSIS!R$20</f>
        <v>27.962537039939839</v>
      </c>
      <c r="G269" s="23"/>
      <c r="H269" s="23"/>
      <c r="I269" s="23"/>
    </row>
    <row r="270" spans="2:9" x14ac:dyDescent="0.25">
      <c r="B270" s="25">
        <f ca="1">_xlfn.NORM.INV(RAND(), DATA_ANALYSIS!Q$23, DATA_ANALYSIS!U$20)</f>
        <v>27.105550678594128</v>
      </c>
      <c r="C270" s="25">
        <f t="shared" ca="1" si="4"/>
        <v>27.105550678594128</v>
      </c>
      <c r="D270" s="25">
        <f ca="1">IF(B270&gt;DATA_ANALYSIS!S$9, DATA_ANALYSIS!S$9, B270)</f>
        <v>20</v>
      </c>
      <c r="E270" s="25">
        <f ca="1">IF(B270&lt;DATA_ANALYSIS!S$8,C270,IF(B270&gt;DATA_ANALYSIS!S$9,D270,B270))</f>
        <v>20</v>
      </c>
      <c r="F270" s="25">
        <f ca="1">DATA_ANALYSIS!E$20*'MONTE CARLO ANALYSIS'!E270+DATA_ANALYSIS!R$20</f>
        <v>42.589686526355941</v>
      </c>
      <c r="G270" s="23"/>
      <c r="H270" s="23"/>
      <c r="I270" s="23"/>
    </row>
    <row r="271" spans="2:9" x14ac:dyDescent="0.25">
      <c r="B271" s="25">
        <f ca="1">_xlfn.NORM.INV(RAND(), DATA_ANALYSIS!Q$23, DATA_ANALYSIS!U$20)</f>
        <v>-9.8712868719714884</v>
      </c>
      <c r="C271" s="25">
        <f t="shared" ca="1" si="4"/>
        <v>0</v>
      </c>
      <c r="D271" s="25">
        <f ca="1">IF(B271&gt;DATA_ANALYSIS!S$9, DATA_ANALYSIS!S$9, B271)</f>
        <v>-9.8712868719714884</v>
      </c>
      <c r="E271" s="25">
        <f ca="1">IF(B271&lt;DATA_ANALYSIS!S$8,C271,IF(B271&gt;DATA_ANALYSIS!S$9,D271,B271))</f>
        <v>0</v>
      </c>
      <c r="F271" s="25">
        <f ca="1">DATA_ANALYSIS!E$20*'MONTE CARLO ANALYSIS'!E271+DATA_ANALYSIS!R$20</f>
        <v>-1.2273160806256698</v>
      </c>
      <c r="G271" s="23"/>
      <c r="H271" s="23"/>
      <c r="I271" s="23"/>
    </row>
    <row r="272" spans="2:9" x14ac:dyDescent="0.25">
      <c r="B272" s="25">
        <f ca="1">_xlfn.NORM.INV(RAND(), DATA_ANALYSIS!Q$23, DATA_ANALYSIS!U$20)</f>
        <v>-11.241777086574874</v>
      </c>
      <c r="C272" s="25">
        <f t="shared" ca="1" si="4"/>
        <v>0</v>
      </c>
      <c r="D272" s="25">
        <f ca="1">IF(B272&gt;DATA_ANALYSIS!S$9, DATA_ANALYSIS!S$9, B272)</f>
        <v>-11.241777086574874</v>
      </c>
      <c r="E272" s="25">
        <f ca="1">IF(B272&lt;DATA_ANALYSIS!S$8,C272,IF(B272&gt;DATA_ANALYSIS!S$9,D272,B272))</f>
        <v>0</v>
      </c>
      <c r="F272" s="25">
        <f ca="1">DATA_ANALYSIS!E$20*'MONTE CARLO ANALYSIS'!E272+DATA_ANALYSIS!R$20</f>
        <v>-1.2273160806256698</v>
      </c>
      <c r="G272" s="23"/>
      <c r="H272" s="23"/>
      <c r="I272" s="23"/>
    </row>
    <row r="273" spans="2:9" x14ac:dyDescent="0.25">
      <c r="B273" s="25">
        <f ca="1">_xlfn.NORM.INV(RAND(), DATA_ANALYSIS!Q$23, DATA_ANALYSIS!U$20)</f>
        <v>-2.9084163344875442</v>
      </c>
      <c r="C273" s="25">
        <f t="shared" ca="1" si="4"/>
        <v>0</v>
      </c>
      <c r="D273" s="25">
        <f ca="1">IF(B273&gt;DATA_ANALYSIS!S$9, DATA_ANALYSIS!S$9, B273)</f>
        <v>-2.9084163344875442</v>
      </c>
      <c r="E273" s="25">
        <f ca="1">IF(B273&lt;DATA_ANALYSIS!S$8,C273,IF(B273&gt;DATA_ANALYSIS!S$9,D273,B273))</f>
        <v>0</v>
      </c>
      <c r="F273" s="25">
        <f ca="1">DATA_ANALYSIS!E$20*'MONTE CARLO ANALYSIS'!E273+DATA_ANALYSIS!R$20</f>
        <v>-1.2273160806256698</v>
      </c>
      <c r="G273" s="23"/>
      <c r="H273" s="23"/>
      <c r="I273" s="23"/>
    </row>
    <row r="274" spans="2:9" x14ac:dyDescent="0.25">
      <c r="B274" s="25">
        <f ca="1">_xlfn.NORM.INV(RAND(), DATA_ANALYSIS!Q$23, DATA_ANALYSIS!U$20)</f>
        <v>24.009735140087084</v>
      </c>
      <c r="C274" s="25">
        <f t="shared" ca="1" si="4"/>
        <v>24.009735140087084</v>
      </c>
      <c r="D274" s="25">
        <f ca="1">IF(B274&gt;DATA_ANALYSIS!S$9, DATA_ANALYSIS!S$9, B274)</f>
        <v>20</v>
      </c>
      <c r="E274" s="25">
        <f ca="1">IF(B274&lt;DATA_ANALYSIS!S$8,C274,IF(B274&gt;DATA_ANALYSIS!S$9,D274,B274))</f>
        <v>20</v>
      </c>
      <c r="F274" s="25">
        <f ca="1">DATA_ANALYSIS!E$20*'MONTE CARLO ANALYSIS'!E274+DATA_ANALYSIS!R$20</f>
        <v>42.589686526355941</v>
      </c>
      <c r="G274" s="23"/>
      <c r="H274" s="23"/>
      <c r="I274" s="23"/>
    </row>
    <row r="275" spans="2:9" x14ac:dyDescent="0.25">
      <c r="B275" s="25">
        <f ca="1">_xlfn.NORM.INV(RAND(), DATA_ANALYSIS!Q$23, DATA_ANALYSIS!U$20)</f>
        <v>17.133627359868765</v>
      </c>
      <c r="C275" s="25">
        <f t="shared" ca="1" si="4"/>
        <v>17.133627359868765</v>
      </c>
      <c r="D275" s="25">
        <f ca="1">IF(B275&gt;DATA_ANALYSIS!S$9, DATA_ANALYSIS!S$9, B275)</f>
        <v>17.133627359868765</v>
      </c>
      <c r="E275" s="25">
        <f ca="1">IF(B275&lt;DATA_ANALYSIS!S$8,C275,IF(B275&gt;DATA_ANALYSIS!S$9,D275,B275))</f>
        <v>17.133627359868765</v>
      </c>
      <c r="F275" s="25">
        <f ca="1">DATA_ANALYSIS!E$20*'MONTE CARLO ANALYSIS'!E275+DATA_ANALYSIS!R$20</f>
        <v>36.30989365409539</v>
      </c>
      <c r="G275" s="23"/>
      <c r="H275" s="23"/>
      <c r="I275" s="23"/>
    </row>
    <row r="276" spans="2:9" x14ac:dyDescent="0.25">
      <c r="B276" s="25">
        <f ca="1">_xlfn.NORM.INV(RAND(), DATA_ANALYSIS!Q$23, DATA_ANALYSIS!U$20)</f>
        <v>4.192492910012378</v>
      </c>
      <c r="C276" s="25">
        <f t="shared" ca="1" si="4"/>
        <v>4.192492910012378</v>
      </c>
      <c r="D276" s="25">
        <f ca="1">IF(B276&gt;DATA_ANALYSIS!S$9, DATA_ANALYSIS!S$9, B276)</f>
        <v>4.192492910012378</v>
      </c>
      <c r="E276" s="25">
        <f ca="1">IF(B276&lt;DATA_ANALYSIS!S$8,C276,IF(B276&gt;DATA_ANALYSIS!S$9,D276,B276))</f>
        <v>4.192492910012378</v>
      </c>
      <c r="F276" s="25">
        <f ca="1">DATA_ANALYSIS!E$20*'MONTE CARLO ANALYSIS'!E276+DATA_ANALYSIS!R$20</f>
        <v>7.9578075577625444</v>
      </c>
      <c r="G276" s="23"/>
      <c r="H276" s="23"/>
      <c r="I276" s="23"/>
    </row>
    <row r="277" spans="2:9" x14ac:dyDescent="0.25">
      <c r="B277" s="25">
        <f ca="1">_xlfn.NORM.INV(RAND(), DATA_ANALYSIS!Q$23, DATA_ANALYSIS!U$20)</f>
        <v>5.4204991561228582</v>
      </c>
      <c r="C277" s="25">
        <f t="shared" ca="1" si="4"/>
        <v>5.4204991561228582</v>
      </c>
      <c r="D277" s="25">
        <f ca="1">IF(B277&gt;DATA_ANALYSIS!S$9, DATA_ANALYSIS!S$9, B277)</f>
        <v>5.4204991561228582</v>
      </c>
      <c r="E277" s="25">
        <f ca="1">IF(B277&lt;DATA_ANALYSIS!S$8,C277,IF(B277&gt;DATA_ANALYSIS!S$9,D277,B277))</f>
        <v>5.4204991561228582</v>
      </c>
      <c r="F277" s="25">
        <f ca="1">DATA_ANALYSIS!E$20*'MONTE CARLO ANALYSIS'!E277+DATA_ANALYSIS!R$20</f>
        <v>10.648185202123175</v>
      </c>
      <c r="G277" s="23"/>
      <c r="H277" s="23"/>
      <c r="I277" s="23"/>
    </row>
    <row r="278" spans="2:9" x14ac:dyDescent="0.25">
      <c r="B278" s="25">
        <f ca="1">_xlfn.NORM.INV(RAND(), DATA_ANALYSIS!Q$23, DATA_ANALYSIS!U$20)</f>
        <v>15.491888993311242</v>
      </c>
      <c r="C278" s="25">
        <f t="shared" ca="1" si="4"/>
        <v>15.491888993311242</v>
      </c>
      <c r="D278" s="25">
        <f ca="1">IF(B278&gt;DATA_ANALYSIS!S$9, DATA_ANALYSIS!S$9, B278)</f>
        <v>15.491888993311242</v>
      </c>
      <c r="E278" s="25">
        <f ca="1">IF(B278&lt;DATA_ANALYSIS!S$8,C278,IF(B278&gt;DATA_ANALYSIS!S$9,D278,B278))</f>
        <v>15.491888993311242</v>
      </c>
      <c r="F278" s="25">
        <f ca="1">DATA_ANALYSIS!E$20*'MONTE CARLO ANALYSIS'!E278+DATA_ANALYSIS!R$20</f>
        <v>32.713090939723756</v>
      </c>
      <c r="G278" s="23"/>
      <c r="H278" s="23"/>
      <c r="I278" s="23"/>
    </row>
    <row r="279" spans="2:9" x14ac:dyDescent="0.25">
      <c r="B279" s="25">
        <f ca="1">_xlfn.NORM.INV(RAND(), DATA_ANALYSIS!Q$23, DATA_ANALYSIS!U$20)</f>
        <v>46.235526090584521</v>
      </c>
      <c r="C279" s="25">
        <f t="shared" ca="1" si="4"/>
        <v>46.235526090584521</v>
      </c>
      <c r="D279" s="25">
        <f ca="1">IF(B279&gt;DATA_ANALYSIS!S$9, DATA_ANALYSIS!S$9, B279)</f>
        <v>20</v>
      </c>
      <c r="E279" s="25">
        <f ca="1">IF(B279&lt;DATA_ANALYSIS!S$8,C279,IF(B279&gt;DATA_ANALYSIS!S$9,D279,B279))</f>
        <v>20</v>
      </c>
      <c r="F279" s="25">
        <f ca="1">DATA_ANALYSIS!E$20*'MONTE CARLO ANALYSIS'!E279+DATA_ANALYSIS!R$20</f>
        <v>42.589686526355941</v>
      </c>
      <c r="G279" s="23"/>
      <c r="H279" s="23"/>
      <c r="I279" s="23"/>
    </row>
    <row r="280" spans="2:9" x14ac:dyDescent="0.25">
      <c r="B280" s="25">
        <f ca="1">_xlfn.NORM.INV(RAND(), DATA_ANALYSIS!Q$23, DATA_ANALYSIS!U$20)</f>
        <v>21.509261707845589</v>
      </c>
      <c r="C280" s="25">
        <f t="shared" ca="1" si="4"/>
        <v>21.509261707845589</v>
      </c>
      <c r="D280" s="25">
        <f ca="1">IF(B280&gt;DATA_ANALYSIS!S$9, DATA_ANALYSIS!S$9, B280)</f>
        <v>20</v>
      </c>
      <c r="E280" s="25">
        <f ca="1">IF(B280&lt;DATA_ANALYSIS!S$8,C280,IF(B280&gt;DATA_ANALYSIS!S$9,D280,B280))</f>
        <v>20</v>
      </c>
      <c r="F280" s="25">
        <f ca="1">DATA_ANALYSIS!E$20*'MONTE CARLO ANALYSIS'!E280+DATA_ANALYSIS!R$20</f>
        <v>42.589686526355941</v>
      </c>
      <c r="G280" s="23"/>
      <c r="H280" s="23"/>
      <c r="I280" s="23"/>
    </row>
    <row r="281" spans="2:9" x14ac:dyDescent="0.25">
      <c r="B281" s="25">
        <f ca="1">_xlfn.NORM.INV(RAND(), DATA_ANALYSIS!Q$23, DATA_ANALYSIS!U$20)</f>
        <v>29.132185939132647</v>
      </c>
      <c r="C281" s="25">
        <f t="shared" ca="1" si="4"/>
        <v>29.132185939132647</v>
      </c>
      <c r="D281" s="25">
        <f ca="1">IF(B281&gt;DATA_ANALYSIS!S$9, DATA_ANALYSIS!S$9, B281)</f>
        <v>20</v>
      </c>
      <c r="E281" s="25">
        <f ca="1">IF(B281&lt;DATA_ANALYSIS!S$8,C281,IF(B281&gt;DATA_ANALYSIS!S$9,D281,B281))</f>
        <v>20</v>
      </c>
      <c r="F281" s="25">
        <f ca="1">DATA_ANALYSIS!E$20*'MONTE CARLO ANALYSIS'!E281+DATA_ANALYSIS!R$20</f>
        <v>42.589686526355941</v>
      </c>
      <c r="G281" s="23"/>
      <c r="H281" s="23"/>
      <c r="I281" s="23"/>
    </row>
    <row r="282" spans="2:9" x14ac:dyDescent="0.25">
      <c r="B282" s="25">
        <f ca="1">_xlfn.NORM.INV(RAND(), DATA_ANALYSIS!Q$23, DATA_ANALYSIS!U$20)</f>
        <v>28.149361754052158</v>
      </c>
      <c r="C282" s="25">
        <f t="shared" ca="1" si="4"/>
        <v>28.149361754052158</v>
      </c>
      <c r="D282" s="25">
        <f ca="1">IF(B282&gt;DATA_ANALYSIS!S$9, DATA_ANALYSIS!S$9, B282)</f>
        <v>20</v>
      </c>
      <c r="E282" s="25">
        <f ca="1">IF(B282&lt;DATA_ANALYSIS!S$8,C282,IF(B282&gt;DATA_ANALYSIS!S$9,D282,B282))</f>
        <v>20</v>
      </c>
      <c r="F282" s="25">
        <f ca="1">DATA_ANALYSIS!E$20*'MONTE CARLO ANALYSIS'!E282+DATA_ANALYSIS!R$20</f>
        <v>42.589686526355941</v>
      </c>
      <c r="G282" s="23"/>
      <c r="H282" s="23"/>
      <c r="I282" s="23"/>
    </row>
    <row r="283" spans="2:9" x14ac:dyDescent="0.25">
      <c r="B283" s="25">
        <f ca="1">_xlfn.NORM.INV(RAND(), DATA_ANALYSIS!Q$23, DATA_ANALYSIS!U$20)</f>
        <v>27.821347231345634</v>
      </c>
      <c r="C283" s="25">
        <f t="shared" ca="1" si="4"/>
        <v>27.821347231345634</v>
      </c>
      <c r="D283" s="25">
        <f ca="1">IF(B283&gt;DATA_ANALYSIS!S$9, DATA_ANALYSIS!S$9, B283)</f>
        <v>20</v>
      </c>
      <c r="E283" s="25">
        <f ca="1">IF(B283&lt;DATA_ANALYSIS!S$8,C283,IF(B283&gt;DATA_ANALYSIS!S$9,D283,B283))</f>
        <v>20</v>
      </c>
      <c r="F283" s="25">
        <f ca="1">DATA_ANALYSIS!E$20*'MONTE CARLO ANALYSIS'!E283+DATA_ANALYSIS!R$20</f>
        <v>42.589686526355941</v>
      </c>
      <c r="G283" s="23"/>
      <c r="H283" s="23"/>
      <c r="I283" s="23"/>
    </row>
    <row r="284" spans="2:9" x14ac:dyDescent="0.25">
      <c r="B284" s="25">
        <f ca="1">_xlfn.NORM.INV(RAND(), DATA_ANALYSIS!Q$23, DATA_ANALYSIS!U$20)</f>
        <v>8.5404776637620738</v>
      </c>
      <c r="C284" s="25">
        <f t="shared" ca="1" si="4"/>
        <v>8.5404776637620738</v>
      </c>
      <c r="D284" s="25">
        <f ca="1">IF(B284&gt;DATA_ANALYSIS!S$9, DATA_ANALYSIS!S$9, B284)</f>
        <v>8.5404776637620738</v>
      </c>
      <c r="E284" s="25">
        <f ca="1">IF(B284&lt;DATA_ANALYSIS!S$8,C284,IF(B284&gt;DATA_ANALYSIS!S$9,D284,B284))</f>
        <v>8.5404776637620738</v>
      </c>
      <c r="F284" s="25">
        <f ca="1">DATA_ANALYSIS!E$20*'MONTE CARLO ANALYSIS'!E284+DATA_ANALYSIS!R$20</f>
        <v>17.48359052227088</v>
      </c>
      <c r="G284" s="23"/>
      <c r="H284" s="23"/>
      <c r="I284" s="23"/>
    </row>
    <row r="285" spans="2:9" x14ac:dyDescent="0.25">
      <c r="B285" s="25">
        <f ca="1">_xlfn.NORM.INV(RAND(), DATA_ANALYSIS!Q$23, DATA_ANALYSIS!U$20)</f>
        <v>17.601042862501469</v>
      </c>
      <c r="C285" s="25">
        <f t="shared" ca="1" si="4"/>
        <v>17.601042862501469</v>
      </c>
      <c r="D285" s="25">
        <f ca="1">IF(B285&gt;DATA_ANALYSIS!S$9, DATA_ANALYSIS!S$9, B285)</f>
        <v>17.601042862501469</v>
      </c>
      <c r="E285" s="25">
        <f ca="1">IF(B285&lt;DATA_ANALYSIS!S$8,C285,IF(B285&gt;DATA_ANALYSIS!S$9,D285,B285))</f>
        <v>17.601042862501469</v>
      </c>
      <c r="F285" s="25">
        <f ca="1">DATA_ANALYSIS!E$20*'MONTE CARLO ANALYSIS'!E285+DATA_ANALYSIS!R$20</f>
        <v>37.333930968965426</v>
      </c>
      <c r="G285" s="23"/>
      <c r="H285" s="23"/>
      <c r="I285" s="23"/>
    </row>
    <row r="286" spans="2:9" x14ac:dyDescent="0.25">
      <c r="B286" s="25">
        <f ca="1">_xlfn.NORM.INV(RAND(), DATA_ANALYSIS!Q$23, DATA_ANALYSIS!U$20)</f>
        <v>37.65910713957814</v>
      </c>
      <c r="C286" s="25">
        <f t="shared" ca="1" si="4"/>
        <v>37.65910713957814</v>
      </c>
      <c r="D286" s="25">
        <f ca="1">IF(B286&gt;DATA_ANALYSIS!S$9, DATA_ANALYSIS!S$9, B286)</f>
        <v>20</v>
      </c>
      <c r="E286" s="25">
        <f ca="1">IF(B286&lt;DATA_ANALYSIS!S$8,C286,IF(B286&gt;DATA_ANALYSIS!S$9,D286,B286))</f>
        <v>20</v>
      </c>
      <c r="F286" s="25">
        <f ca="1">DATA_ANALYSIS!E$20*'MONTE CARLO ANALYSIS'!E286+DATA_ANALYSIS!R$20</f>
        <v>42.589686526355941</v>
      </c>
      <c r="G286" s="23"/>
      <c r="H286" s="23"/>
      <c r="I286" s="23"/>
    </row>
    <row r="287" spans="2:9" x14ac:dyDescent="0.25">
      <c r="B287" s="25">
        <f ca="1">_xlfn.NORM.INV(RAND(), DATA_ANALYSIS!Q$23, DATA_ANALYSIS!U$20)</f>
        <v>14.42322407008869</v>
      </c>
      <c r="C287" s="25">
        <f t="shared" ca="1" si="4"/>
        <v>14.42322407008869</v>
      </c>
      <c r="D287" s="25">
        <f ca="1">IF(B287&gt;DATA_ANALYSIS!S$9, DATA_ANALYSIS!S$9, B287)</f>
        <v>14.42322407008869</v>
      </c>
      <c r="E287" s="25">
        <f ca="1">IF(B287&lt;DATA_ANALYSIS!S$8,C287,IF(B287&gt;DATA_ANALYSIS!S$9,D287,B287))</f>
        <v>14.42322407008869</v>
      </c>
      <c r="F287" s="25">
        <f ca="1">DATA_ANALYSIS!E$20*'MONTE CARLO ANALYSIS'!E287+DATA_ANALYSIS!R$20</f>
        <v>30.371806253382132</v>
      </c>
      <c r="G287" s="23"/>
      <c r="H287" s="23"/>
      <c r="I287" s="23"/>
    </row>
    <row r="288" spans="2:9" x14ac:dyDescent="0.25">
      <c r="B288" s="25">
        <f ca="1">_xlfn.NORM.INV(RAND(), DATA_ANALYSIS!Q$23, DATA_ANALYSIS!U$20)</f>
        <v>30.568564210570596</v>
      </c>
      <c r="C288" s="25">
        <f t="shared" ca="1" si="4"/>
        <v>30.568564210570596</v>
      </c>
      <c r="D288" s="25">
        <f ca="1">IF(B288&gt;DATA_ANALYSIS!S$9, DATA_ANALYSIS!S$9, B288)</f>
        <v>20</v>
      </c>
      <c r="E288" s="25">
        <f ca="1">IF(B288&lt;DATA_ANALYSIS!S$8,C288,IF(B288&gt;DATA_ANALYSIS!S$9,D288,B288))</f>
        <v>20</v>
      </c>
      <c r="F288" s="25">
        <f ca="1">DATA_ANALYSIS!E$20*'MONTE CARLO ANALYSIS'!E288+DATA_ANALYSIS!R$20</f>
        <v>42.589686526355941</v>
      </c>
      <c r="G288" s="23"/>
      <c r="H288" s="23"/>
      <c r="I288" s="23"/>
    </row>
    <row r="289" spans="2:9" x14ac:dyDescent="0.25">
      <c r="B289" s="25">
        <f ca="1">_xlfn.NORM.INV(RAND(), DATA_ANALYSIS!Q$23, DATA_ANALYSIS!U$20)</f>
        <v>34.103123361876797</v>
      </c>
      <c r="C289" s="25">
        <f t="shared" ca="1" si="4"/>
        <v>34.103123361876797</v>
      </c>
      <c r="D289" s="25">
        <f ca="1">IF(B289&gt;DATA_ANALYSIS!S$9, DATA_ANALYSIS!S$9, B289)</f>
        <v>20</v>
      </c>
      <c r="E289" s="25">
        <f ca="1">IF(B289&lt;DATA_ANALYSIS!S$8,C289,IF(B289&gt;DATA_ANALYSIS!S$9,D289,B289))</f>
        <v>20</v>
      </c>
      <c r="F289" s="25">
        <f ca="1">DATA_ANALYSIS!E$20*'MONTE CARLO ANALYSIS'!E289+DATA_ANALYSIS!R$20</f>
        <v>42.589686526355941</v>
      </c>
      <c r="G289" s="23"/>
      <c r="H289" s="23"/>
      <c r="I289" s="23"/>
    </row>
    <row r="290" spans="2:9" x14ac:dyDescent="0.25">
      <c r="B290" s="25">
        <f ca="1">_xlfn.NORM.INV(RAND(), DATA_ANALYSIS!Q$23, DATA_ANALYSIS!U$20)</f>
        <v>20.966040302994738</v>
      </c>
      <c r="C290" s="25">
        <f t="shared" ca="1" si="4"/>
        <v>20.966040302994738</v>
      </c>
      <c r="D290" s="25">
        <f ca="1">IF(B290&gt;DATA_ANALYSIS!S$9, DATA_ANALYSIS!S$9, B290)</f>
        <v>20</v>
      </c>
      <c r="E290" s="25">
        <f ca="1">IF(B290&lt;DATA_ANALYSIS!S$8,C290,IF(B290&gt;DATA_ANALYSIS!S$9,D290,B290))</f>
        <v>20</v>
      </c>
      <c r="F290" s="25">
        <f ca="1">DATA_ANALYSIS!E$20*'MONTE CARLO ANALYSIS'!E290+DATA_ANALYSIS!R$20</f>
        <v>42.589686526355941</v>
      </c>
      <c r="G290" s="23"/>
      <c r="H290" s="23"/>
      <c r="I290" s="23"/>
    </row>
    <row r="291" spans="2:9" x14ac:dyDescent="0.25">
      <c r="B291" s="25">
        <f ca="1">_xlfn.NORM.INV(RAND(), DATA_ANALYSIS!Q$23, DATA_ANALYSIS!U$20)</f>
        <v>34.740056566575127</v>
      </c>
      <c r="C291" s="25">
        <f t="shared" ca="1" si="4"/>
        <v>34.740056566575127</v>
      </c>
      <c r="D291" s="25">
        <f ca="1">IF(B291&gt;DATA_ANALYSIS!S$9, DATA_ANALYSIS!S$9, B291)</f>
        <v>20</v>
      </c>
      <c r="E291" s="25">
        <f ca="1">IF(B291&lt;DATA_ANALYSIS!S$8,C291,IF(B291&gt;DATA_ANALYSIS!S$9,D291,B291))</f>
        <v>20</v>
      </c>
      <c r="F291" s="25">
        <f ca="1">DATA_ANALYSIS!E$20*'MONTE CARLO ANALYSIS'!E291+DATA_ANALYSIS!R$20</f>
        <v>42.589686526355941</v>
      </c>
      <c r="G291" s="23"/>
      <c r="H291" s="23"/>
      <c r="I291" s="23"/>
    </row>
    <row r="292" spans="2:9" x14ac:dyDescent="0.25">
      <c r="B292" s="25">
        <f ca="1">_xlfn.NORM.INV(RAND(), DATA_ANALYSIS!Q$23, DATA_ANALYSIS!U$20)</f>
        <v>33.721190985815383</v>
      </c>
      <c r="C292" s="25">
        <f t="shared" ca="1" si="4"/>
        <v>33.721190985815383</v>
      </c>
      <c r="D292" s="25">
        <f ca="1">IF(B292&gt;DATA_ANALYSIS!S$9, DATA_ANALYSIS!S$9, B292)</f>
        <v>20</v>
      </c>
      <c r="E292" s="25">
        <f ca="1">IF(B292&lt;DATA_ANALYSIS!S$8,C292,IF(B292&gt;DATA_ANALYSIS!S$9,D292,B292))</f>
        <v>20</v>
      </c>
      <c r="F292" s="25">
        <f ca="1">DATA_ANALYSIS!E$20*'MONTE CARLO ANALYSIS'!E292+DATA_ANALYSIS!R$20</f>
        <v>42.589686526355941</v>
      </c>
      <c r="G292" s="23"/>
      <c r="H292" s="23"/>
      <c r="I292" s="23"/>
    </row>
    <row r="293" spans="2:9" x14ac:dyDescent="0.25">
      <c r="B293" s="25">
        <f ca="1">_xlfn.NORM.INV(RAND(), DATA_ANALYSIS!Q$23, DATA_ANALYSIS!U$20)</f>
        <v>40.936958899126317</v>
      </c>
      <c r="C293" s="25">
        <f t="shared" ca="1" si="4"/>
        <v>40.936958899126317</v>
      </c>
      <c r="D293" s="25">
        <f ca="1">IF(B293&gt;DATA_ANALYSIS!S$9, DATA_ANALYSIS!S$9, B293)</f>
        <v>20</v>
      </c>
      <c r="E293" s="25">
        <f ca="1">IF(B293&lt;DATA_ANALYSIS!S$8,C293,IF(B293&gt;DATA_ANALYSIS!S$9,D293,B293))</f>
        <v>20</v>
      </c>
      <c r="F293" s="25">
        <f ca="1">DATA_ANALYSIS!E$20*'MONTE CARLO ANALYSIS'!E293+DATA_ANALYSIS!R$20</f>
        <v>42.589686526355941</v>
      </c>
      <c r="G293" s="23"/>
      <c r="H293" s="23"/>
      <c r="I293" s="23"/>
    </row>
    <row r="294" spans="2:9" x14ac:dyDescent="0.25">
      <c r="B294" s="25">
        <f ca="1">_xlfn.NORM.INV(RAND(), DATA_ANALYSIS!Q$23, DATA_ANALYSIS!U$20)</f>
        <v>9.1763367442777284</v>
      </c>
      <c r="C294" s="25">
        <f t="shared" ca="1" si="4"/>
        <v>9.1763367442777284</v>
      </c>
      <c r="D294" s="25">
        <f ca="1">IF(B294&gt;DATA_ANALYSIS!S$9, DATA_ANALYSIS!S$9, B294)</f>
        <v>9.1763367442777284</v>
      </c>
      <c r="E294" s="25">
        <f ca="1">IF(B294&lt;DATA_ANALYSIS!S$8,C294,IF(B294&gt;DATA_ANALYSIS!S$9,D294,B294))</f>
        <v>9.1763367442777284</v>
      </c>
      <c r="F294" s="25">
        <f ca="1">DATA_ANALYSIS!E$20*'MONTE CARLO ANALYSIS'!E294+DATA_ANALYSIS!R$20</f>
        <v>18.87666247170225</v>
      </c>
      <c r="G294" s="23"/>
      <c r="H294" s="23"/>
      <c r="I294" s="23"/>
    </row>
    <row r="295" spans="2:9" x14ac:dyDescent="0.25">
      <c r="B295" s="25">
        <f ca="1">_xlfn.NORM.INV(RAND(), DATA_ANALYSIS!Q$23, DATA_ANALYSIS!U$20)</f>
        <v>21.42471442406206</v>
      </c>
      <c r="C295" s="25">
        <f t="shared" ca="1" si="4"/>
        <v>21.42471442406206</v>
      </c>
      <c r="D295" s="25">
        <f ca="1">IF(B295&gt;DATA_ANALYSIS!S$9, DATA_ANALYSIS!S$9, B295)</f>
        <v>20</v>
      </c>
      <c r="E295" s="25">
        <f ca="1">IF(B295&lt;DATA_ANALYSIS!S$8,C295,IF(B295&gt;DATA_ANALYSIS!S$9,D295,B295))</f>
        <v>20</v>
      </c>
      <c r="F295" s="25">
        <f ca="1">DATA_ANALYSIS!E$20*'MONTE CARLO ANALYSIS'!E295+DATA_ANALYSIS!R$20</f>
        <v>42.589686526355941</v>
      </c>
      <c r="G295" s="23"/>
      <c r="H295" s="23"/>
      <c r="I295" s="23"/>
    </row>
    <row r="296" spans="2:9" x14ac:dyDescent="0.25">
      <c r="B296" s="25">
        <f ca="1">_xlfn.NORM.INV(RAND(), DATA_ANALYSIS!Q$23, DATA_ANALYSIS!U$20)</f>
        <v>18.089935423012712</v>
      </c>
      <c r="C296" s="25">
        <f t="shared" ca="1" si="4"/>
        <v>18.089935423012712</v>
      </c>
      <c r="D296" s="25">
        <f ca="1">IF(B296&gt;DATA_ANALYSIS!S$9, DATA_ANALYSIS!S$9, B296)</f>
        <v>18.089935423012712</v>
      </c>
      <c r="E296" s="25">
        <f ca="1">IF(B296&lt;DATA_ANALYSIS!S$8,C296,IF(B296&gt;DATA_ANALYSIS!S$9,D296,B296))</f>
        <v>18.089935423012712</v>
      </c>
      <c r="F296" s="25">
        <f ca="1">DATA_ANALYSIS!E$20*'MONTE CARLO ANALYSIS'!E296+DATA_ANALYSIS!R$20</f>
        <v>38.40502129888818</v>
      </c>
      <c r="G296" s="23"/>
      <c r="H296" s="23"/>
      <c r="I296" s="23"/>
    </row>
    <row r="297" spans="2:9" x14ac:dyDescent="0.25">
      <c r="B297" s="25">
        <f ca="1">_xlfn.NORM.INV(RAND(), DATA_ANALYSIS!Q$23, DATA_ANALYSIS!U$20)</f>
        <v>28.552841173462511</v>
      </c>
      <c r="C297" s="25">
        <f t="shared" ca="1" si="4"/>
        <v>28.552841173462511</v>
      </c>
      <c r="D297" s="25">
        <f ca="1">IF(B297&gt;DATA_ANALYSIS!S$9, DATA_ANALYSIS!S$9, B297)</f>
        <v>20</v>
      </c>
      <c r="E297" s="25">
        <f ca="1">IF(B297&lt;DATA_ANALYSIS!S$8,C297,IF(B297&gt;DATA_ANALYSIS!S$9,D297,B297))</f>
        <v>20</v>
      </c>
      <c r="F297" s="25">
        <f ca="1">DATA_ANALYSIS!E$20*'MONTE CARLO ANALYSIS'!E297+DATA_ANALYSIS!R$20</f>
        <v>42.589686526355941</v>
      </c>
      <c r="G297" s="23"/>
      <c r="H297" s="23"/>
      <c r="I297" s="23"/>
    </row>
    <row r="298" spans="2:9" x14ac:dyDescent="0.25">
      <c r="B298" s="25">
        <f ca="1">_xlfn.NORM.INV(RAND(), DATA_ANALYSIS!Q$23, DATA_ANALYSIS!U$20)</f>
        <v>20.879169170037876</v>
      </c>
      <c r="C298" s="25">
        <f t="shared" ca="1" si="4"/>
        <v>20.879169170037876</v>
      </c>
      <c r="D298" s="25">
        <f ca="1">IF(B298&gt;DATA_ANALYSIS!S$9, DATA_ANALYSIS!S$9, B298)</f>
        <v>20</v>
      </c>
      <c r="E298" s="25">
        <f ca="1">IF(B298&lt;DATA_ANALYSIS!S$8,C298,IF(B298&gt;DATA_ANALYSIS!S$9,D298,B298))</f>
        <v>20</v>
      </c>
      <c r="F298" s="25">
        <f ca="1">DATA_ANALYSIS!E$20*'MONTE CARLO ANALYSIS'!E298+DATA_ANALYSIS!R$20</f>
        <v>42.589686526355941</v>
      </c>
      <c r="G298" s="23"/>
      <c r="H298" s="23"/>
      <c r="I298" s="23"/>
    </row>
    <row r="299" spans="2:9" x14ac:dyDescent="0.25">
      <c r="B299" s="25">
        <f ca="1">_xlfn.NORM.INV(RAND(), DATA_ANALYSIS!Q$23, DATA_ANALYSIS!U$20)</f>
        <v>29.606947702836127</v>
      </c>
      <c r="C299" s="25">
        <f t="shared" ca="1" si="4"/>
        <v>29.606947702836127</v>
      </c>
      <c r="D299" s="25">
        <f ca="1">IF(B299&gt;DATA_ANALYSIS!S$9, DATA_ANALYSIS!S$9, B299)</f>
        <v>20</v>
      </c>
      <c r="E299" s="25">
        <f ca="1">IF(B299&lt;DATA_ANALYSIS!S$8,C299,IF(B299&gt;DATA_ANALYSIS!S$9,D299,B299))</f>
        <v>20</v>
      </c>
      <c r="F299" s="25">
        <f ca="1">DATA_ANALYSIS!E$20*'MONTE CARLO ANALYSIS'!E299+DATA_ANALYSIS!R$20</f>
        <v>42.589686526355941</v>
      </c>
      <c r="G299" s="23"/>
      <c r="H299" s="23"/>
      <c r="I299" s="23"/>
    </row>
    <row r="300" spans="2:9" x14ac:dyDescent="0.25">
      <c r="B300" s="25">
        <f ca="1">_xlfn.NORM.INV(RAND(), DATA_ANALYSIS!Q$23, DATA_ANALYSIS!U$20)</f>
        <v>19.555152797448581</v>
      </c>
      <c r="C300" s="25">
        <f t="shared" ca="1" si="4"/>
        <v>19.555152797448581</v>
      </c>
      <c r="D300" s="25">
        <f ca="1">IF(B300&gt;DATA_ANALYSIS!S$9, DATA_ANALYSIS!S$9, B300)</f>
        <v>19.555152797448581</v>
      </c>
      <c r="E300" s="25">
        <f ca="1">IF(B300&lt;DATA_ANALYSIS!S$8,C300,IF(B300&gt;DATA_ANALYSIS!S$9,D300,B300))</f>
        <v>19.555152797448581</v>
      </c>
      <c r="F300" s="25">
        <f ca="1">DATA_ANALYSIS!E$20*'MONTE CARLO ANALYSIS'!E300+DATA_ANALYSIS!R$20</f>
        <v>41.61509297466074</v>
      </c>
      <c r="G300" s="23"/>
      <c r="H300" s="23"/>
      <c r="I300" s="23"/>
    </row>
    <row r="301" spans="2:9" x14ac:dyDescent="0.25">
      <c r="B301" s="25">
        <f ca="1">_xlfn.NORM.INV(RAND(), DATA_ANALYSIS!Q$23, DATA_ANALYSIS!U$20)</f>
        <v>32.633098076397225</v>
      </c>
      <c r="C301" s="25">
        <f t="shared" ca="1" si="4"/>
        <v>32.633098076397225</v>
      </c>
      <c r="D301" s="25">
        <f ca="1">IF(B301&gt;DATA_ANALYSIS!S$9, DATA_ANALYSIS!S$9, B301)</f>
        <v>20</v>
      </c>
      <c r="E301" s="25">
        <f ca="1">IF(B301&lt;DATA_ANALYSIS!S$8,C301,IF(B301&gt;DATA_ANALYSIS!S$9,D301,B301))</f>
        <v>20</v>
      </c>
      <c r="F301" s="25">
        <f ca="1">DATA_ANALYSIS!E$20*'MONTE CARLO ANALYSIS'!E301+DATA_ANALYSIS!R$20</f>
        <v>42.589686526355941</v>
      </c>
      <c r="G301" s="23"/>
      <c r="H301" s="23"/>
      <c r="I301" s="23"/>
    </row>
    <row r="302" spans="2:9" x14ac:dyDescent="0.25">
      <c r="B302" s="25">
        <f ca="1">_xlfn.NORM.INV(RAND(), DATA_ANALYSIS!Q$23, DATA_ANALYSIS!U$20)</f>
        <v>18.425446278056885</v>
      </c>
      <c r="C302" s="25">
        <f t="shared" ca="1" si="4"/>
        <v>18.425446278056885</v>
      </c>
      <c r="D302" s="25">
        <f ca="1">IF(B302&gt;DATA_ANALYSIS!S$9, DATA_ANALYSIS!S$9, B302)</f>
        <v>18.425446278056885</v>
      </c>
      <c r="E302" s="25">
        <f ca="1">IF(B302&lt;DATA_ANALYSIS!S$8,C302,IF(B302&gt;DATA_ANALYSIS!S$9,D302,B302))</f>
        <v>18.425446278056885</v>
      </c>
      <c r="F302" s="25">
        <f ca="1">DATA_ANALYSIS!E$20*'MONTE CARLO ANALYSIS'!E302+DATA_ANALYSIS!R$20</f>
        <v>39.140075299395242</v>
      </c>
      <c r="G302" s="23"/>
      <c r="H302" s="23"/>
      <c r="I302" s="23"/>
    </row>
    <row r="303" spans="2:9" x14ac:dyDescent="0.25">
      <c r="B303" s="25">
        <f ca="1">_xlfn.NORM.INV(RAND(), DATA_ANALYSIS!Q$23, DATA_ANALYSIS!U$20)</f>
        <v>25.790424078744593</v>
      </c>
      <c r="C303" s="25">
        <f t="shared" ca="1" si="4"/>
        <v>25.790424078744593</v>
      </c>
      <c r="D303" s="25">
        <f ca="1">IF(B303&gt;DATA_ANALYSIS!S$9, DATA_ANALYSIS!S$9, B303)</f>
        <v>20</v>
      </c>
      <c r="E303" s="25">
        <f ca="1">IF(B303&lt;DATA_ANALYSIS!S$8,C303,IF(B303&gt;DATA_ANALYSIS!S$9,D303,B303))</f>
        <v>20</v>
      </c>
      <c r="F303" s="25">
        <f ca="1">DATA_ANALYSIS!E$20*'MONTE CARLO ANALYSIS'!E303+DATA_ANALYSIS!R$20</f>
        <v>42.589686526355941</v>
      </c>
      <c r="G303" s="23"/>
      <c r="H303" s="23"/>
      <c r="I303" s="23"/>
    </row>
    <row r="304" spans="2:9" x14ac:dyDescent="0.25">
      <c r="B304" s="25">
        <f ca="1">_xlfn.NORM.INV(RAND(), DATA_ANALYSIS!Q$23, DATA_ANALYSIS!U$20)</f>
        <v>35.333912152725802</v>
      </c>
      <c r="C304" s="25">
        <f t="shared" ca="1" si="4"/>
        <v>35.333912152725802</v>
      </c>
      <c r="D304" s="25">
        <f ca="1">IF(B304&gt;DATA_ANALYSIS!S$9, DATA_ANALYSIS!S$9, B304)</f>
        <v>20</v>
      </c>
      <c r="E304" s="25">
        <f ca="1">IF(B304&lt;DATA_ANALYSIS!S$8,C304,IF(B304&gt;DATA_ANALYSIS!S$9,D304,B304))</f>
        <v>20</v>
      </c>
      <c r="F304" s="25">
        <f ca="1">DATA_ANALYSIS!E$20*'MONTE CARLO ANALYSIS'!E304+DATA_ANALYSIS!R$20</f>
        <v>42.589686526355941</v>
      </c>
      <c r="G304" s="23"/>
      <c r="H304" s="23"/>
      <c r="I304" s="23"/>
    </row>
    <row r="305" spans="2:9" x14ac:dyDescent="0.25">
      <c r="B305" s="25">
        <f ca="1">_xlfn.NORM.INV(RAND(), DATA_ANALYSIS!Q$23, DATA_ANALYSIS!U$20)</f>
        <v>11.468053817750311</v>
      </c>
      <c r="C305" s="25">
        <f t="shared" ca="1" si="4"/>
        <v>11.468053817750311</v>
      </c>
      <c r="D305" s="25">
        <f ca="1">IF(B305&gt;DATA_ANALYSIS!S$9, DATA_ANALYSIS!S$9, B305)</f>
        <v>11.468053817750311</v>
      </c>
      <c r="E305" s="25">
        <f ca="1">IF(B305&lt;DATA_ANALYSIS!S$8,C305,IF(B305&gt;DATA_ANALYSIS!S$9,D305,B305))</f>
        <v>11.468053817750311</v>
      </c>
      <c r="F305" s="25">
        <f ca="1">DATA_ANALYSIS!E$20*'MONTE CARLO ANALYSIS'!E305+DATA_ANALYSIS!R$20</f>
        <v>23.897471120842873</v>
      </c>
      <c r="G305" s="23"/>
      <c r="H305" s="23"/>
      <c r="I305" s="23"/>
    </row>
    <row r="306" spans="2:9" x14ac:dyDescent="0.25">
      <c r="B306" s="25">
        <f ca="1">_xlfn.NORM.INV(RAND(), DATA_ANALYSIS!Q$23, DATA_ANALYSIS!U$20)</f>
        <v>19.179268457683531</v>
      </c>
      <c r="C306" s="25">
        <f t="shared" ca="1" si="4"/>
        <v>19.179268457683531</v>
      </c>
      <c r="D306" s="25">
        <f ca="1">IF(B306&gt;DATA_ANALYSIS!S$9, DATA_ANALYSIS!S$9, B306)</f>
        <v>19.179268457683531</v>
      </c>
      <c r="E306" s="25">
        <f ca="1">IF(B306&lt;DATA_ANALYSIS!S$8,C306,IF(B306&gt;DATA_ANALYSIS!S$9,D306,B306))</f>
        <v>19.179268457683531</v>
      </c>
      <c r="F306" s="25">
        <f ca="1">DATA_ANALYSIS!E$20*'MONTE CARLO ANALYSIS'!E306+DATA_ANALYSIS!R$20</f>
        <v>40.791586719890304</v>
      </c>
      <c r="G306" s="23"/>
      <c r="H306" s="23"/>
      <c r="I306" s="23"/>
    </row>
    <row r="307" spans="2:9" x14ac:dyDescent="0.25">
      <c r="B307" s="25">
        <f ca="1">_xlfn.NORM.INV(RAND(), DATA_ANALYSIS!Q$23, DATA_ANALYSIS!U$20)</f>
        <v>2.5137095707927557</v>
      </c>
      <c r="C307" s="25">
        <f t="shared" ca="1" si="4"/>
        <v>2.5137095707927557</v>
      </c>
      <c r="D307" s="25">
        <f ca="1">IF(B307&gt;DATA_ANALYSIS!S$9, DATA_ANALYSIS!S$9, B307)</f>
        <v>2.5137095707927557</v>
      </c>
      <c r="E307" s="25">
        <f ca="1">IF(B307&lt;DATA_ANALYSIS!S$8,C307,IF(B307&gt;DATA_ANALYSIS!S$9,D307,B307))</f>
        <v>2.5137095707927557</v>
      </c>
      <c r="F307" s="25">
        <f ca="1">DATA_ANALYSIS!E$20*'MONTE CARLO ANALYSIS'!E307+DATA_ANALYSIS!R$20</f>
        <v>4.2798448602053707</v>
      </c>
      <c r="G307" s="23"/>
      <c r="H307" s="23"/>
      <c r="I307" s="23"/>
    </row>
    <row r="308" spans="2:9" x14ac:dyDescent="0.25">
      <c r="B308" s="25">
        <f ca="1">_xlfn.NORM.INV(RAND(), DATA_ANALYSIS!Q$23, DATA_ANALYSIS!U$20)</f>
        <v>-25.382870226567309</v>
      </c>
      <c r="C308" s="25">
        <f t="shared" ca="1" si="4"/>
        <v>0</v>
      </c>
      <c r="D308" s="25">
        <f ca="1">IF(B308&gt;DATA_ANALYSIS!S$9, DATA_ANALYSIS!S$9, B308)</f>
        <v>-25.382870226567309</v>
      </c>
      <c r="E308" s="25">
        <f ca="1">IF(B308&lt;DATA_ANALYSIS!S$8,C308,IF(B308&gt;DATA_ANALYSIS!S$9,D308,B308))</f>
        <v>0</v>
      </c>
      <c r="F308" s="25">
        <f ca="1">DATA_ANALYSIS!E$20*'MONTE CARLO ANALYSIS'!E308+DATA_ANALYSIS!R$20</f>
        <v>-1.2273160806256698</v>
      </c>
      <c r="G308" s="23"/>
      <c r="H308" s="23"/>
      <c r="I308" s="23"/>
    </row>
    <row r="309" spans="2:9" x14ac:dyDescent="0.25">
      <c r="B309" s="25">
        <f ca="1">_xlfn.NORM.INV(RAND(), DATA_ANALYSIS!Q$23, DATA_ANALYSIS!U$20)</f>
        <v>15.330961820955878</v>
      </c>
      <c r="C309" s="25">
        <f t="shared" ca="1" si="4"/>
        <v>15.330961820955878</v>
      </c>
      <c r="D309" s="25">
        <f ca="1">IF(B309&gt;DATA_ANALYSIS!S$9, DATA_ANALYSIS!S$9, B309)</f>
        <v>15.330961820955878</v>
      </c>
      <c r="E309" s="25">
        <f ca="1">IF(B309&lt;DATA_ANALYSIS!S$8,C309,IF(B309&gt;DATA_ANALYSIS!S$9,D309,B309))</f>
        <v>15.330961820955878</v>
      </c>
      <c r="F309" s="25">
        <f ca="1">DATA_ANALYSIS!E$20*'MONTE CARLO ANALYSIS'!E309+DATA_ANALYSIS!R$20</f>
        <v>32.360523623192293</v>
      </c>
      <c r="G309" s="23"/>
      <c r="H309" s="23"/>
      <c r="I309" s="23"/>
    </row>
    <row r="310" spans="2:9" x14ac:dyDescent="0.25">
      <c r="B310" s="25">
        <f ca="1">_xlfn.NORM.INV(RAND(), DATA_ANALYSIS!Q$23, DATA_ANALYSIS!U$20)</f>
        <v>7.8572321062236465</v>
      </c>
      <c r="C310" s="25">
        <f t="shared" ca="1" si="4"/>
        <v>7.8572321062236465</v>
      </c>
      <c r="D310" s="25">
        <f ca="1">IF(B310&gt;DATA_ANALYSIS!S$9, DATA_ANALYSIS!S$9, B310)</f>
        <v>7.8572321062236465</v>
      </c>
      <c r="E310" s="25">
        <f ca="1">IF(B310&lt;DATA_ANALYSIS!S$8,C310,IF(B310&gt;DATA_ANALYSIS!S$9,D310,B310))</f>
        <v>7.8572321062236465</v>
      </c>
      <c r="F310" s="25">
        <f ca="1">DATA_ANALYSIS!E$20*'MONTE CARLO ANALYSIS'!E310+DATA_ANALYSIS!R$20</f>
        <v>15.986701903477389</v>
      </c>
      <c r="G310" s="23"/>
      <c r="H310" s="23"/>
      <c r="I310" s="23"/>
    </row>
    <row r="311" spans="2:9" x14ac:dyDescent="0.25">
      <c r="B311" s="25">
        <f ca="1">_xlfn.NORM.INV(RAND(), DATA_ANALYSIS!Q$23, DATA_ANALYSIS!U$20)</f>
        <v>3.262713763330817</v>
      </c>
      <c r="C311" s="25">
        <f t="shared" ca="1" si="4"/>
        <v>3.262713763330817</v>
      </c>
      <c r="D311" s="25">
        <f ca="1">IF(B311&gt;DATA_ANALYSIS!S$9, DATA_ANALYSIS!S$9, B311)</f>
        <v>3.262713763330817</v>
      </c>
      <c r="E311" s="25">
        <f ca="1">IF(B311&lt;DATA_ANALYSIS!S$8,C311,IF(B311&gt;DATA_ANALYSIS!S$9,D311,B311))</f>
        <v>3.262713763330817</v>
      </c>
      <c r="F311" s="25">
        <f ca="1">DATA_ANALYSIS!E$20*'MONTE CARLO ANALYSIS'!E311+DATA_ANALYSIS!R$20</f>
        <v>5.9208007930593896</v>
      </c>
      <c r="G311" s="23"/>
      <c r="H311" s="23"/>
      <c r="I311" s="23"/>
    </row>
    <row r="312" spans="2:9" x14ac:dyDescent="0.25">
      <c r="B312" s="25">
        <f ca="1">_xlfn.NORM.INV(RAND(), DATA_ANALYSIS!Q$23, DATA_ANALYSIS!U$20)</f>
        <v>16.214896949875111</v>
      </c>
      <c r="C312" s="25">
        <f t="shared" ca="1" si="4"/>
        <v>16.214896949875111</v>
      </c>
      <c r="D312" s="25">
        <f ca="1">IF(B312&gt;DATA_ANALYSIS!S$9, DATA_ANALYSIS!S$9, B312)</f>
        <v>16.214896949875111</v>
      </c>
      <c r="E312" s="25">
        <f ca="1">IF(B312&lt;DATA_ANALYSIS!S$8,C312,IF(B312&gt;DATA_ANALYSIS!S$9,D312,B312))</f>
        <v>16.214896949875111</v>
      </c>
      <c r="F312" s="25">
        <f ca="1">DATA_ANALYSIS!E$20*'MONTE CARLO ANALYSIS'!E312+DATA_ANALYSIS!R$20</f>
        <v>34.297093015605128</v>
      </c>
      <c r="G312" s="23"/>
      <c r="H312" s="23"/>
      <c r="I312" s="23"/>
    </row>
    <row r="313" spans="2:9" x14ac:dyDescent="0.25">
      <c r="B313" s="25">
        <f ca="1">_xlfn.NORM.INV(RAND(), DATA_ANALYSIS!Q$23, DATA_ANALYSIS!U$20)</f>
        <v>24.062109825389232</v>
      </c>
      <c r="C313" s="25">
        <f t="shared" ca="1" si="4"/>
        <v>24.062109825389232</v>
      </c>
      <c r="D313" s="25">
        <f ca="1">IF(B313&gt;DATA_ANALYSIS!S$9, DATA_ANALYSIS!S$9, B313)</f>
        <v>20</v>
      </c>
      <c r="E313" s="25">
        <f ca="1">IF(B313&lt;DATA_ANALYSIS!S$8,C313,IF(B313&gt;DATA_ANALYSIS!S$9,D313,B313))</f>
        <v>20</v>
      </c>
      <c r="F313" s="25">
        <f ca="1">DATA_ANALYSIS!E$20*'MONTE CARLO ANALYSIS'!E313+DATA_ANALYSIS!R$20</f>
        <v>42.589686526355941</v>
      </c>
      <c r="G313" s="23"/>
      <c r="H313" s="23"/>
      <c r="I313" s="23"/>
    </row>
    <row r="314" spans="2:9" x14ac:dyDescent="0.25">
      <c r="B314" s="25">
        <f ca="1">_xlfn.NORM.INV(RAND(), DATA_ANALYSIS!Q$23, DATA_ANALYSIS!U$20)</f>
        <v>4.7893159321704974</v>
      </c>
      <c r="C314" s="25">
        <f t="shared" ca="1" si="4"/>
        <v>4.7893159321704974</v>
      </c>
      <c r="D314" s="25">
        <f ca="1">IF(B314&gt;DATA_ANALYSIS!S$9, DATA_ANALYSIS!S$9, B314)</f>
        <v>4.7893159321704974</v>
      </c>
      <c r="E314" s="25">
        <f ca="1">IF(B314&lt;DATA_ANALYSIS!S$8,C314,IF(B314&gt;DATA_ANALYSIS!S$9,D314,B314))</f>
        <v>4.7893159321704974</v>
      </c>
      <c r="F314" s="25">
        <f ca="1">DATA_ANALYSIS!E$20*'MONTE CARLO ANALYSIS'!E314+DATA_ANALYSIS!R$20</f>
        <v>9.265357353652993</v>
      </c>
      <c r="G314" s="23"/>
      <c r="H314" s="23"/>
      <c r="I314" s="23"/>
    </row>
    <row r="315" spans="2:9" x14ac:dyDescent="0.25">
      <c r="B315" s="25">
        <f ca="1">_xlfn.NORM.INV(RAND(), DATA_ANALYSIS!Q$23, DATA_ANALYSIS!U$20)</f>
        <v>23.609737622687938</v>
      </c>
      <c r="C315" s="25">
        <f t="shared" ca="1" si="4"/>
        <v>23.609737622687938</v>
      </c>
      <c r="D315" s="25">
        <f ca="1">IF(B315&gt;DATA_ANALYSIS!S$9, DATA_ANALYSIS!S$9, B315)</f>
        <v>20</v>
      </c>
      <c r="E315" s="25">
        <f ca="1">IF(B315&lt;DATA_ANALYSIS!S$8,C315,IF(B315&gt;DATA_ANALYSIS!S$9,D315,B315))</f>
        <v>20</v>
      </c>
      <c r="F315" s="25">
        <f ca="1">DATA_ANALYSIS!E$20*'MONTE CARLO ANALYSIS'!E315+DATA_ANALYSIS!R$20</f>
        <v>42.589686526355941</v>
      </c>
      <c r="G315" s="23"/>
      <c r="H315" s="23"/>
      <c r="I315" s="23"/>
    </row>
    <row r="316" spans="2:9" x14ac:dyDescent="0.25">
      <c r="B316" s="25">
        <f ca="1">_xlfn.NORM.INV(RAND(), DATA_ANALYSIS!Q$23, DATA_ANALYSIS!U$20)</f>
        <v>21.630177136361226</v>
      </c>
      <c r="C316" s="25">
        <f t="shared" ca="1" si="4"/>
        <v>21.630177136361226</v>
      </c>
      <c r="D316" s="25">
        <f ca="1">IF(B316&gt;DATA_ANALYSIS!S$9, DATA_ANALYSIS!S$9, B316)</f>
        <v>20</v>
      </c>
      <c r="E316" s="25">
        <f ca="1">IF(B316&lt;DATA_ANALYSIS!S$8,C316,IF(B316&gt;DATA_ANALYSIS!S$9,D316,B316))</f>
        <v>20</v>
      </c>
      <c r="F316" s="25">
        <f ca="1">DATA_ANALYSIS!E$20*'MONTE CARLO ANALYSIS'!E316+DATA_ANALYSIS!R$20</f>
        <v>42.589686526355941</v>
      </c>
      <c r="G316" s="23"/>
      <c r="H316" s="23"/>
      <c r="I316" s="23"/>
    </row>
    <row r="317" spans="2:9" x14ac:dyDescent="0.25">
      <c r="B317" s="25">
        <f ca="1">_xlfn.NORM.INV(RAND(), DATA_ANALYSIS!Q$23, DATA_ANALYSIS!U$20)</f>
        <v>30.623702911457471</v>
      </c>
      <c r="C317" s="25">
        <f t="shared" ca="1" si="4"/>
        <v>30.623702911457471</v>
      </c>
      <c r="D317" s="25">
        <f ca="1">IF(B317&gt;DATA_ANALYSIS!S$9, DATA_ANALYSIS!S$9, B317)</f>
        <v>20</v>
      </c>
      <c r="E317" s="25">
        <f ca="1">IF(B317&lt;DATA_ANALYSIS!S$8,C317,IF(B317&gt;DATA_ANALYSIS!S$9,D317,B317))</f>
        <v>20</v>
      </c>
      <c r="F317" s="25">
        <f ca="1">DATA_ANALYSIS!E$20*'MONTE CARLO ANALYSIS'!E317+DATA_ANALYSIS!R$20</f>
        <v>42.589686526355941</v>
      </c>
      <c r="G317" s="23"/>
      <c r="H317" s="23"/>
      <c r="I317" s="23"/>
    </row>
    <row r="318" spans="2:9" x14ac:dyDescent="0.25">
      <c r="B318" s="25">
        <f ca="1">_xlfn.NORM.INV(RAND(), DATA_ANALYSIS!Q$23, DATA_ANALYSIS!U$20)</f>
        <v>19.645854281310442</v>
      </c>
      <c r="C318" s="25">
        <f t="shared" ca="1" si="4"/>
        <v>19.645854281310442</v>
      </c>
      <c r="D318" s="25">
        <f ca="1">IF(B318&gt;DATA_ANALYSIS!S$9, DATA_ANALYSIS!S$9, B318)</f>
        <v>19.645854281310442</v>
      </c>
      <c r="E318" s="25">
        <f ca="1">IF(B318&lt;DATA_ANALYSIS!S$8,C318,IF(B318&gt;DATA_ANALYSIS!S$9,D318,B318))</f>
        <v>19.645854281310442</v>
      </c>
      <c r="F318" s="25">
        <f ca="1">DATA_ANALYSIS!E$20*'MONTE CARLO ANALYSIS'!E318+DATA_ANALYSIS!R$20</f>
        <v>41.813806332402358</v>
      </c>
      <c r="G318" s="23"/>
      <c r="H318" s="23"/>
      <c r="I318" s="23"/>
    </row>
    <row r="319" spans="2:9" x14ac:dyDescent="0.25">
      <c r="B319" s="25">
        <f ca="1">_xlfn.NORM.INV(RAND(), DATA_ANALYSIS!Q$23, DATA_ANALYSIS!U$20)</f>
        <v>35.596223556318584</v>
      </c>
      <c r="C319" s="25">
        <f t="shared" ca="1" si="4"/>
        <v>35.596223556318584</v>
      </c>
      <c r="D319" s="25">
        <f ca="1">IF(B319&gt;DATA_ANALYSIS!S$9, DATA_ANALYSIS!S$9, B319)</f>
        <v>20</v>
      </c>
      <c r="E319" s="25">
        <f ca="1">IF(B319&lt;DATA_ANALYSIS!S$8,C319,IF(B319&gt;DATA_ANALYSIS!S$9,D319,B319))</f>
        <v>20</v>
      </c>
      <c r="F319" s="25">
        <f ca="1">DATA_ANALYSIS!E$20*'MONTE CARLO ANALYSIS'!E319+DATA_ANALYSIS!R$20</f>
        <v>42.589686526355941</v>
      </c>
      <c r="G319" s="23"/>
      <c r="H319" s="23"/>
      <c r="I319" s="23"/>
    </row>
    <row r="320" spans="2:9" x14ac:dyDescent="0.25">
      <c r="B320" s="25">
        <f ca="1">_xlfn.NORM.INV(RAND(), DATA_ANALYSIS!Q$23, DATA_ANALYSIS!U$20)</f>
        <v>27.827171437548799</v>
      </c>
      <c r="C320" s="25">
        <f t="shared" ca="1" si="4"/>
        <v>27.827171437548799</v>
      </c>
      <c r="D320" s="25">
        <f ca="1">IF(B320&gt;DATA_ANALYSIS!S$9, DATA_ANALYSIS!S$9, B320)</f>
        <v>20</v>
      </c>
      <c r="E320" s="25">
        <f ca="1">IF(B320&lt;DATA_ANALYSIS!S$8,C320,IF(B320&gt;DATA_ANALYSIS!S$9,D320,B320))</f>
        <v>20</v>
      </c>
      <c r="F320" s="25">
        <f ca="1">DATA_ANALYSIS!E$20*'MONTE CARLO ANALYSIS'!E320+DATA_ANALYSIS!R$20</f>
        <v>42.589686526355941</v>
      </c>
      <c r="G320" s="23"/>
      <c r="H320" s="23"/>
      <c r="I320" s="23"/>
    </row>
    <row r="321" spans="2:9" x14ac:dyDescent="0.25">
      <c r="B321" s="25">
        <f ca="1">_xlfn.NORM.INV(RAND(), DATA_ANALYSIS!Q$23, DATA_ANALYSIS!U$20)</f>
        <v>37.283219387900566</v>
      </c>
      <c r="C321" s="25">
        <f t="shared" ca="1" si="4"/>
        <v>37.283219387900566</v>
      </c>
      <c r="D321" s="25">
        <f ca="1">IF(B321&gt;DATA_ANALYSIS!S$9, DATA_ANALYSIS!S$9, B321)</f>
        <v>20</v>
      </c>
      <c r="E321" s="25">
        <f ca="1">IF(B321&lt;DATA_ANALYSIS!S$8,C321,IF(B321&gt;DATA_ANALYSIS!S$9,D321,B321))</f>
        <v>20</v>
      </c>
      <c r="F321" s="25">
        <f ca="1">DATA_ANALYSIS!E$20*'MONTE CARLO ANALYSIS'!E321+DATA_ANALYSIS!R$20</f>
        <v>42.589686526355941</v>
      </c>
      <c r="G321" s="23"/>
      <c r="H321" s="23"/>
      <c r="I321" s="23"/>
    </row>
    <row r="322" spans="2:9" x14ac:dyDescent="0.25">
      <c r="B322" s="25">
        <f ca="1">_xlfn.NORM.INV(RAND(), DATA_ANALYSIS!Q$23, DATA_ANALYSIS!U$20)</f>
        <v>16.513645892626204</v>
      </c>
      <c r="C322" s="25">
        <f t="shared" ca="1" si="4"/>
        <v>16.513645892626204</v>
      </c>
      <c r="D322" s="25">
        <f ca="1">IF(B322&gt;DATA_ANALYSIS!S$9, DATA_ANALYSIS!S$9, B322)</f>
        <v>16.513645892626204</v>
      </c>
      <c r="E322" s="25">
        <f ca="1">IF(B322&lt;DATA_ANALYSIS!S$8,C322,IF(B322&gt;DATA_ANALYSIS!S$9,D322,B322))</f>
        <v>16.513645892626204</v>
      </c>
      <c r="F322" s="25">
        <f ca="1">DATA_ANALYSIS!E$20*'MONTE CARLO ANALYSIS'!E322+DATA_ANALYSIS!R$20</f>
        <v>34.951607175773013</v>
      </c>
      <c r="G322" s="23"/>
      <c r="H322" s="23"/>
      <c r="I322" s="23"/>
    </row>
    <row r="323" spans="2:9" x14ac:dyDescent="0.25">
      <c r="B323" s="25">
        <f ca="1">_xlfn.NORM.INV(RAND(), DATA_ANALYSIS!Q$23, DATA_ANALYSIS!U$20)</f>
        <v>26.812578903937602</v>
      </c>
      <c r="C323" s="25">
        <f t="shared" ca="1" si="4"/>
        <v>26.812578903937602</v>
      </c>
      <c r="D323" s="25">
        <f ca="1">IF(B323&gt;DATA_ANALYSIS!S$9, DATA_ANALYSIS!S$9, B323)</f>
        <v>20</v>
      </c>
      <c r="E323" s="25">
        <f ca="1">IF(B323&lt;DATA_ANALYSIS!S$8,C323,IF(B323&gt;DATA_ANALYSIS!S$9,D323,B323))</f>
        <v>20</v>
      </c>
      <c r="F323" s="25">
        <f ca="1">DATA_ANALYSIS!E$20*'MONTE CARLO ANALYSIS'!E323+DATA_ANALYSIS!R$20</f>
        <v>42.589686526355941</v>
      </c>
      <c r="G323" s="23"/>
      <c r="H323" s="23"/>
      <c r="I323" s="23"/>
    </row>
    <row r="324" spans="2:9" x14ac:dyDescent="0.25">
      <c r="B324" s="25">
        <f ca="1">_xlfn.NORM.INV(RAND(), DATA_ANALYSIS!Q$23, DATA_ANALYSIS!U$20)</f>
        <v>21.528917883408862</v>
      </c>
      <c r="C324" s="25">
        <f t="shared" ca="1" si="4"/>
        <v>21.528917883408862</v>
      </c>
      <c r="D324" s="25">
        <f ca="1">IF(B324&gt;DATA_ANALYSIS!S$9, DATA_ANALYSIS!S$9, B324)</f>
        <v>20</v>
      </c>
      <c r="E324" s="25">
        <f ca="1">IF(B324&lt;DATA_ANALYSIS!S$8,C324,IF(B324&gt;DATA_ANALYSIS!S$9,D324,B324))</f>
        <v>20</v>
      </c>
      <c r="F324" s="25">
        <f ca="1">DATA_ANALYSIS!E$20*'MONTE CARLO ANALYSIS'!E324+DATA_ANALYSIS!R$20</f>
        <v>42.589686526355941</v>
      </c>
      <c r="G324" s="23"/>
      <c r="H324" s="23"/>
      <c r="I324" s="23"/>
    </row>
    <row r="325" spans="2:9" x14ac:dyDescent="0.25">
      <c r="B325" s="25">
        <f ca="1">_xlfn.NORM.INV(RAND(), DATA_ANALYSIS!Q$23, DATA_ANALYSIS!U$20)</f>
        <v>10.951661674699089</v>
      </c>
      <c r="C325" s="25">
        <f t="shared" ref="C325:C388" ca="1" si="5">IF(B325&lt;0,0, B325)</f>
        <v>10.951661674699089</v>
      </c>
      <c r="D325" s="25">
        <f ca="1">IF(B325&gt;DATA_ANALYSIS!S$9, DATA_ANALYSIS!S$9, B325)</f>
        <v>10.951661674699089</v>
      </c>
      <c r="E325" s="25">
        <f ca="1">IF(B325&lt;DATA_ANALYSIS!S$8,C325,IF(B325&gt;DATA_ANALYSIS!S$9,D325,B325))</f>
        <v>10.951661674699089</v>
      </c>
      <c r="F325" s="25">
        <f ca="1">DATA_ANALYSIS!E$20*'MONTE CARLO ANALYSIS'!E325+DATA_ANALYSIS!R$20</f>
        <v>22.766133326927861</v>
      </c>
      <c r="G325" s="23"/>
      <c r="H325" s="23"/>
      <c r="I325" s="23"/>
    </row>
    <row r="326" spans="2:9" x14ac:dyDescent="0.25">
      <c r="B326" s="25">
        <f ca="1">_xlfn.NORM.INV(RAND(), DATA_ANALYSIS!Q$23, DATA_ANALYSIS!U$20)</f>
        <v>22.793179048310904</v>
      </c>
      <c r="C326" s="25">
        <f t="shared" ca="1" si="5"/>
        <v>22.793179048310904</v>
      </c>
      <c r="D326" s="25">
        <f ca="1">IF(B326&gt;DATA_ANALYSIS!S$9, DATA_ANALYSIS!S$9, B326)</f>
        <v>20</v>
      </c>
      <c r="E326" s="25">
        <f ca="1">IF(B326&lt;DATA_ANALYSIS!S$8,C326,IF(B326&gt;DATA_ANALYSIS!S$9,D326,B326))</f>
        <v>20</v>
      </c>
      <c r="F326" s="25">
        <f ca="1">DATA_ANALYSIS!E$20*'MONTE CARLO ANALYSIS'!E326+DATA_ANALYSIS!R$20</f>
        <v>42.589686526355941</v>
      </c>
      <c r="G326" s="23"/>
      <c r="H326" s="23"/>
      <c r="I326" s="23"/>
    </row>
    <row r="327" spans="2:9" x14ac:dyDescent="0.25">
      <c r="B327" s="25">
        <f ca="1">_xlfn.NORM.INV(RAND(), DATA_ANALYSIS!Q$23, DATA_ANALYSIS!U$20)</f>
        <v>-3.3345972112400482</v>
      </c>
      <c r="C327" s="25">
        <f t="shared" ca="1" si="5"/>
        <v>0</v>
      </c>
      <c r="D327" s="25">
        <f ca="1">IF(B327&gt;DATA_ANALYSIS!S$9, DATA_ANALYSIS!S$9, B327)</f>
        <v>-3.3345972112400482</v>
      </c>
      <c r="E327" s="25">
        <f ca="1">IF(B327&lt;DATA_ANALYSIS!S$8,C327,IF(B327&gt;DATA_ANALYSIS!S$9,D327,B327))</f>
        <v>0</v>
      </c>
      <c r="F327" s="25">
        <f ca="1">DATA_ANALYSIS!E$20*'MONTE CARLO ANALYSIS'!E327+DATA_ANALYSIS!R$20</f>
        <v>-1.2273160806256698</v>
      </c>
      <c r="G327" s="23"/>
      <c r="H327" s="23"/>
      <c r="I327" s="23"/>
    </row>
    <row r="328" spans="2:9" x14ac:dyDescent="0.25">
      <c r="B328" s="25">
        <f ca="1">_xlfn.NORM.INV(RAND(), DATA_ANALYSIS!Q$23, DATA_ANALYSIS!U$20)</f>
        <v>13.888170803916088</v>
      </c>
      <c r="C328" s="25">
        <f t="shared" ca="1" si="5"/>
        <v>13.888170803916088</v>
      </c>
      <c r="D328" s="25">
        <f ca="1">IF(B328&gt;DATA_ANALYSIS!S$9, DATA_ANALYSIS!S$9, B328)</f>
        <v>13.888170803916088</v>
      </c>
      <c r="E328" s="25">
        <f ca="1">IF(B328&lt;DATA_ANALYSIS!S$8,C328,IF(B328&gt;DATA_ANALYSIS!S$9,D328,B328))</f>
        <v>13.888170803916088</v>
      </c>
      <c r="F328" s="25">
        <f ca="1">DATA_ANALYSIS!E$20*'MONTE CARLO ANALYSIS'!E328+DATA_ANALYSIS!R$20</f>
        <v>29.199584735444187</v>
      </c>
      <c r="G328" s="23"/>
      <c r="H328" s="23"/>
      <c r="I328" s="23"/>
    </row>
    <row r="329" spans="2:9" x14ac:dyDescent="0.25">
      <c r="B329" s="25">
        <f ca="1">_xlfn.NORM.INV(RAND(), DATA_ANALYSIS!Q$23, DATA_ANALYSIS!U$20)</f>
        <v>27.258807717879538</v>
      </c>
      <c r="C329" s="25">
        <f t="shared" ca="1" si="5"/>
        <v>27.258807717879538</v>
      </c>
      <c r="D329" s="25">
        <f ca="1">IF(B329&gt;DATA_ANALYSIS!S$9, DATA_ANALYSIS!S$9, B329)</f>
        <v>20</v>
      </c>
      <c r="E329" s="25">
        <f ca="1">IF(B329&lt;DATA_ANALYSIS!S$8,C329,IF(B329&gt;DATA_ANALYSIS!S$9,D329,B329))</f>
        <v>20</v>
      </c>
      <c r="F329" s="25">
        <f ca="1">DATA_ANALYSIS!E$20*'MONTE CARLO ANALYSIS'!E329+DATA_ANALYSIS!R$20</f>
        <v>42.589686526355941</v>
      </c>
      <c r="G329" s="23"/>
      <c r="H329" s="23"/>
      <c r="I329" s="23"/>
    </row>
    <row r="330" spans="2:9" x14ac:dyDescent="0.25">
      <c r="B330" s="25">
        <f ca="1">_xlfn.NORM.INV(RAND(), DATA_ANALYSIS!Q$23, DATA_ANALYSIS!U$20)</f>
        <v>19.478102873288847</v>
      </c>
      <c r="C330" s="25">
        <f t="shared" ca="1" si="5"/>
        <v>19.478102873288847</v>
      </c>
      <c r="D330" s="25">
        <f ca="1">IF(B330&gt;DATA_ANALYSIS!S$9, DATA_ANALYSIS!S$9, B330)</f>
        <v>19.478102873288847</v>
      </c>
      <c r="E330" s="25">
        <f ca="1">IF(B330&lt;DATA_ANALYSIS!S$8,C330,IF(B330&gt;DATA_ANALYSIS!S$9,D330,B330))</f>
        <v>19.478102873288847</v>
      </c>
      <c r="F330" s="25">
        <f ca="1">DATA_ANALYSIS!E$20*'MONTE CARLO ANALYSIS'!E330+DATA_ANALYSIS!R$20</f>
        <v>41.446288138272003</v>
      </c>
      <c r="G330" s="23"/>
      <c r="H330" s="23"/>
      <c r="I330" s="23"/>
    </row>
    <row r="331" spans="2:9" x14ac:dyDescent="0.25">
      <c r="B331" s="25">
        <f ca="1">_xlfn.NORM.INV(RAND(), DATA_ANALYSIS!Q$23, DATA_ANALYSIS!U$20)</f>
        <v>22.316804029718718</v>
      </c>
      <c r="C331" s="25">
        <f t="shared" ca="1" si="5"/>
        <v>22.316804029718718</v>
      </c>
      <c r="D331" s="25">
        <f ca="1">IF(B331&gt;DATA_ANALYSIS!S$9, DATA_ANALYSIS!S$9, B331)</f>
        <v>20</v>
      </c>
      <c r="E331" s="25">
        <f ca="1">IF(B331&lt;DATA_ANALYSIS!S$8,C331,IF(B331&gt;DATA_ANALYSIS!S$9,D331,B331))</f>
        <v>20</v>
      </c>
      <c r="F331" s="25">
        <f ca="1">DATA_ANALYSIS!E$20*'MONTE CARLO ANALYSIS'!E331+DATA_ANALYSIS!R$20</f>
        <v>42.589686526355941</v>
      </c>
      <c r="G331" s="23"/>
      <c r="H331" s="23"/>
      <c r="I331" s="23"/>
    </row>
    <row r="332" spans="2:9" x14ac:dyDescent="0.25">
      <c r="B332" s="25">
        <f ca="1">_xlfn.NORM.INV(RAND(), DATA_ANALYSIS!Q$23, DATA_ANALYSIS!U$20)</f>
        <v>7.7025080559283658</v>
      </c>
      <c r="C332" s="25">
        <f t="shared" ca="1" si="5"/>
        <v>7.7025080559283658</v>
      </c>
      <c r="D332" s="25">
        <f ca="1">IF(B332&gt;DATA_ANALYSIS!S$9, DATA_ANALYSIS!S$9, B332)</f>
        <v>7.7025080559283658</v>
      </c>
      <c r="E332" s="25">
        <f ca="1">IF(B332&lt;DATA_ANALYSIS!S$8,C332,IF(B332&gt;DATA_ANALYSIS!S$9,D332,B332))</f>
        <v>7.7025080559283658</v>
      </c>
      <c r="F332" s="25">
        <f ca="1">DATA_ANALYSIS!E$20*'MONTE CARLO ANALYSIS'!E332+DATA_ANALYSIS!R$20</f>
        <v>15.647724697719834</v>
      </c>
      <c r="G332" s="23"/>
      <c r="H332" s="23"/>
      <c r="I332" s="23"/>
    </row>
    <row r="333" spans="2:9" x14ac:dyDescent="0.25">
      <c r="B333" s="25">
        <f ca="1">_xlfn.NORM.INV(RAND(), DATA_ANALYSIS!Q$23, DATA_ANALYSIS!U$20)</f>
        <v>1.2651498431267001</v>
      </c>
      <c r="C333" s="25">
        <f t="shared" ca="1" si="5"/>
        <v>1.2651498431267001</v>
      </c>
      <c r="D333" s="25">
        <f ca="1">IF(B333&gt;DATA_ANALYSIS!S$9, DATA_ANALYSIS!S$9, B333)</f>
        <v>1.2651498431267001</v>
      </c>
      <c r="E333" s="25">
        <f ca="1">IF(B333&lt;DATA_ANALYSIS!S$8,C333,IF(B333&gt;DATA_ANALYSIS!S$9,D333,B333))</f>
        <v>1.2651498431267001</v>
      </c>
      <c r="F333" s="25">
        <f ca="1">DATA_ANALYSIS!E$20*'MONTE CARLO ANALYSIS'!E333+DATA_ANALYSIS!R$20</f>
        <v>1.5444376180995798</v>
      </c>
      <c r="G333" s="23"/>
      <c r="H333" s="23"/>
      <c r="I333" s="23"/>
    </row>
    <row r="334" spans="2:9" x14ac:dyDescent="0.25">
      <c r="B334" s="25">
        <f ca="1">_xlfn.NORM.INV(RAND(), DATA_ANALYSIS!Q$23, DATA_ANALYSIS!U$20)</f>
        <v>20.653408672391564</v>
      </c>
      <c r="C334" s="25">
        <f t="shared" ca="1" si="5"/>
        <v>20.653408672391564</v>
      </c>
      <c r="D334" s="25">
        <f ca="1">IF(B334&gt;DATA_ANALYSIS!S$9, DATA_ANALYSIS!S$9, B334)</f>
        <v>20</v>
      </c>
      <c r="E334" s="25">
        <f ca="1">IF(B334&lt;DATA_ANALYSIS!S$8,C334,IF(B334&gt;DATA_ANALYSIS!S$9,D334,B334))</f>
        <v>20</v>
      </c>
      <c r="F334" s="25">
        <f ca="1">DATA_ANALYSIS!E$20*'MONTE CARLO ANALYSIS'!E334+DATA_ANALYSIS!R$20</f>
        <v>42.589686526355941</v>
      </c>
      <c r="G334" s="23"/>
      <c r="H334" s="23"/>
      <c r="I334" s="23"/>
    </row>
    <row r="335" spans="2:9" x14ac:dyDescent="0.25">
      <c r="B335" s="25">
        <f ca="1">_xlfn.NORM.INV(RAND(), DATA_ANALYSIS!Q$23, DATA_ANALYSIS!U$20)</f>
        <v>26.443989938005181</v>
      </c>
      <c r="C335" s="25">
        <f t="shared" ca="1" si="5"/>
        <v>26.443989938005181</v>
      </c>
      <c r="D335" s="25">
        <f ca="1">IF(B335&gt;DATA_ANALYSIS!S$9, DATA_ANALYSIS!S$9, B335)</f>
        <v>20</v>
      </c>
      <c r="E335" s="25">
        <f ca="1">IF(B335&lt;DATA_ANALYSIS!S$8,C335,IF(B335&gt;DATA_ANALYSIS!S$9,D335,B335))</f>
        <v>20</v>
      </c>
      <c r="F335" s="25">
        <f ca="1">DATA_ANALYSIS!E$20*'MONTE CARLO ANALYSIS'!E335+DATA_ANALYSIS!R$20</f>
        <v>42.589686526355941</v>
      </c>
      <c r="G335" s="23"/>
      <c r="H335" s="23"/>
      <c r="I335" s="23"/>
    </row>
    <row r="336" spans="2:9" x14ac:dyDescent="0.25">
      <c r="B336" s="25">
        <f ca="1">_xlfn.NORM.INV(RAND(), DATA_ANALYSIS!Q$23, DATA_ANALYSIS!U$20)</f>
        <v>28.010375628597117</v>
      </c>
      <c r="C336" s="25">
        <f t="shared" ca="1" si="5"/>
        <v>28.010375628597117</v>
      </c>
      <c r="D336" s="25">
        <f ca="1">IF(B336&gt;DATA_ANALYSIS!S$9, DATA_ANALYSIS!S$9, B336)</f>
        <v>20</v>
      </c>
      <c r="E336" s="25">
        <f ca="1">IF(B336&lt;DATA_ANALYSIS!S$8,C336,IF(B336&gt;DATA_ANALYSIS!S$9,D336,B336))</f>
        <v>20</v>
      </c>
      <c r="F336" s="25">
        <f ca="1">DATA_ANALYSIS!E$20*'MONTE CARLO ANALYSIS'!E336+DATA_ANALYSIS!R$20</f>
        <v>42.589686526355941</v>
      </c>
      <c r="G336" s="23"/>
      <c r="H336" s="23"/>
      <c r="I336" s="23"/>
    </row>
    <row r="337" spans="2:9" x14ac:dyDescent="0.25">
      <c r="B337" s="25">
        <f ca="1">_xlfn.NORM.INV(RAND(), DATA_ANALYSIS!Q$23, DATA_ANALYSIS!U$20)</f>
        <v>30.744845127417364</v>
      </c>
      <c r="C337" s="25">
        <f t="shared" ca="1" si="5"/>
        <v>30.744845127417364</v>
      </c>
      <c r="D337" s="25">
        <f ca="1">IF(B337&gt;DATA_ANALYSIS!S$9, DATA_ANALYSIS!S$9, B337)</f>
        <v>20</v>
      </c>
      <c r="E337" s="25">
        <f ca="1">IF(B337&lt;DATA_ANALYSIS!S$8,C337,IF(B337&gt;DATA_ANALYSIS!S$9,D337,B337))</f>
        <v>20</v>
      </c>
      <c r="F337" s="25">
        <f ca="1">DATA_ANALYSIS!E$20*'MONTE CARLO ANALYSIS'!E337+DATA_ANALYSIS!R$20</f>
        <v>42.589686526355941</v>
      </c>
      <c r="G337" s="23"/>
      <c r="H337" s="23"/>
      <c r="I337" s="23"/>
    </row>
    <row r="338" spans="2:9" x14ac:dyDescent="0.25">
      <c r="B338" s="25">
        <f ca="1">_xlfn.NORM.INV(RAND(), DATA_ANALYSIS!Q$23, DATA_ANALYSIS!U$20)</f>
        <v>14.338676387288681</v>
      </c>
      <c r="C338" s="25">
        <f t="shared" ca="1" si="5"/>
        <v>14.338676387288681</v>
      </c>
      <c r="D338" s="25">
        <f ca="1">IF(B338&gt;DATA_ANALYSIS!S$9, DATA_ANALYSIS!S$9, B338)</f>
        <v>14.338676387288681</v>
      </c>
      <c r="E338" s="25">
        <f ca="1">IF(B338&lt;DATA_ANALYSIS!S$8,C338,IF(B338&gt;DATA_ANALYSIS!S$9,D338,B338))</f>
        <v>14.338676387288681</v>
      </c>
      <c r="F338" s="25">
        <f ca="1">DATA_ANALYSIS!E$20*'MONTE CARLO ANALYSIS'!E338+DATA_ANALYSIS!R$20</f>
        <v>30.186574951499022</v>
      </c>
      <c r="G338" s="23"/>
      <c r="H338" s="23"/>
      <c r="I338" s="23"/>
    </row>
    <row r="339" spans="2:9" x14ac:dyDescent="0.25">
      <c r="B339" s="25">
        <f ca="1">_xlfn.NORM.INV(RAND(), DATA_ANALYSIS!Q$23, DATA_ANALYSIS!U$20)</f>
        <v>24.214538277529648</v>
      </c>
      <c r="C339" s="25">
        <f t="shared" ca="1" si="5"/>
        <v>24.214538277529648</v>
      </c>
      <c r="D339" s="25">
        <f ca="1">IF(B339&gt;DATA_ANALYSIS!S$9, DATA_ANALYSIS!S$9, B339)</f>
        <v>20</v>
      </c>
      <c r="E339" s="25">
        <f ca="1">IF(B339&lt;DATA_ANALYSIS!S$8,C339,IF(B339&gt;DATA_ANALYSIS!S$9,D339,B339))</f>
        <v>20</v>
      </c>
      <c r="F339" s="25">
        <f ca="1">DATA_ANALYSIS!E$20*'MONTE CARLO ANALYSIS'!E339+DATA_ANALYSIS!R$20</f>
        <v>42.589686526355941</v>
      </c>
      <c r="G339" s="23"/>
      <c r="H339" s="23"/>
      <c r="I339" s="23"/>
    </row>
    <row r="340" spans="2:9" x14ac:dyDescent="0.25">
      <c r="B340" s="25">
        <f ca="1">_xlfn.NORM.INV(RAND(), DATA_ANALYSIS!Q$23, DATA_ANALYSIS!U$20)</f>
        <v>31.324686436006942</v>
      </c>
      <c r="C340" s="25">
        <f t="shared" ca="1" si="5"/>
        <v>31.324686436006942</v>
      </c>
      <c r="D340" s="25">
        <f ca="1">IF(B340&gt;DATA_ANALYSIS!S$9, DATA_ANALYSIS!S$9, B340)</f>
        <v>20</v>
      </c>
      <c r="E340" s="25">
        <f ca="1">IF(B340&lt;DATA_ANALYSIS!S$8,C340,IF(B340&gt;DATA_ANALYSIS!S$9,D340,B340))</f>
        <v>20</v>
      </c>
      <c r="F340" s="25">
        <f ca="1">DATA_ANALYSIS!E$20*'MONTE CARLO ANALYSIS'!E340+DATA_ANALYSIS!R$20</f>
        <v>42.589686526355941</v>
      </c>
      <c r="G340" s="23"/>
      <c r="H340" s="23"/>
      <c r="I340" s="23"/>
    </row>
    <row r="341" spans="2:9" x14ac:dyDescent="0.25">
      <c r="B341" s="25">
        <f ca="1">_xlfn.NORM.INV(RAND(), DATA_ANALYSIS!Q$23, DATA_ANALYSIS!U$20)</f>
        <v>25.291998851390595</v>
      </c>
      <c r="C341" s="25">
        <f t="shared" ca="1" si="5"/>
        <v>25.291998851390595</v>
      </c>
      <c r="D341" s="25">
        <f ca="1">IF(B341&gt;DATA_ANALYSIS!S$9, DATA_ANALYSIS!S$9, B341)</f>
        <v>20</v>
      </c>
      <c r="E341" s="25">
        <f ca="1">IF(B341&lt;DATA_ANALYSIS!S$8,C341,IF(B341&gt;DATA_ANALYSIS!S$9,D341,B341))</f>
        <v>20</v>
      </c>
      <c r="F341" s="25">
        <f ca="1">DATA_ANALYSIS!E$20*'MONTE CARLO ANALYSIS'!E341+DATA_ANALYSIS!R$20</f>
        <v>42.589686526355941</v>
      </c>
      <c r="G341" s="23"/>
      <c r="H341" s="23"/>
      <c r="I341" s="23"/>
    </row>
    <row r="342" spans="2:9" x14ac:dyDescent="0.25">
      <c r="B342" s="25">
        <f ca="1">_xlfn.NORM.INV(RAND(), DATA_ANALYSIS!Q$23, DATA_ANALYSIS!U$20)</f>
        <v>26.30505233694435</v>
      </c>
      <c r="C342" s="25">
        <f t="shared" ca="1" si="5"/>
        <v>26.30505233694435</v>
      </c>
      <c r="D342" s="25">
        <f ca="1">IF(B342&gt;DATA_ANALYSIS!S$9, DATA_ANALYSIS!S$9, B342)</f>
        <v>20</v>
      </c>
      <c r="E342" s="25">
        <f ca="1">IF(B342&lt;DATA_ANALYSIS!S$8,C342,IF(B342&gt;DATA_ANALYSIS!S$9,D342,B342))</f>
        <v>20</v>
      </c>
      <c r="F342" s="25">
        <f ca="1">DATA_ANALYSIS!E$20*'MONTE CARLO ANALYSIS'!E342+DATA_ANALYSIS!R$20</f>
        <v>42.589686526355941</v>
      </c>
      <c r="G342" s="23"/>
      <c r="H342" s="23"/>
      <c r="I342" s="23"/>
    </row>
    <row r="343" spans="2:9" x14ac:dyDescent="0.25">
      <c r="B343" s="25">
        <f ca="1">_xlfn.NORM.INV(RAND(), DATA_ANALYSIS!Q$23, DATA_ANALYSIS!U$20)</f>
        <v>23.061091784021627</v>
      </c>
      <c r="C343" s="25">
        <f t="shared" ca="1" si="5"/>
        <v>23.061091784021627</v>
      </c>
      <c r="D343" s="25">
        <f ca="1">IF(B343&gt;DATA_ANALYSIS!S$9, DATA_ANALYSIS!S$9, B343)</f>
        <v>20</v>
      </c>
      <c r="E343" s="25">
        <f ca="1">IF(B343&lt;DATA_ANALYSIS!S$8,C343,IF(B343&gt;DATA_ANALYSIS!S$9,D343,B343))</f>
        <v>20</v>
      </c>
      <c r="F343" s="25">
        <f ca="1">DATA_ANALYSIS!E$20*'MONTE CARLO ANALYSIS'!E343+DATA_ANALYSIS!R$20</f>
        <v>42.589686526355941</v>
      </c>
      <c r="G343" s="23"/>
      <c r="H343" s="23"/>
      <c r="I343" s="23"/>
    </row>
    <row r="344" spans="2:9" x14ac:dyDescent="0.25">
      <c r="B344" s="25">
        <f ca="1">_xlfn.NORM.INV(RAND(), DATA_ANALYSIS!Q$23, DATA_ANALYSIS!U$20)</f>
        <v>33.323266020827532</v>
      </c>
      <c r="C344" s="25">
        <f t="shared" ca="1" si="5"/>
        <v>33.323266020827532</v>
      </c>
      <c r="D344" s="25">
        <f ca="1">IF(B344&gt;DATA_ANALYSIS!S$9, DATA_ANALYSIS!S$9, B344)</f>
        <v>20</v>
      </c>
      <c r="E344" s="25">
        <f ca="1">IF(B344&lt;DATA_ANALYSIS!S$8,C344,IF(B344&gt;DATA_ANALYSIS!S$9,D344,B344))</f>
        <v>20</v>
      </c>
      <c r="F344" s="25">
        <f ca="1">DATA_ANALYSIS!E$20*'MONTE CARLO ANALYSIS'!E344+DATA_ANALYSIS!R$20</f>
        <v>42.589686526355941</v>
      </c>
      <c r="G344" s="23"/>
      <c r="H344" s="23"/>
      <c r="I344" s="23"/>
    </row>
    <row r="345" spans="2:9" x14ac:dyDescent="0.25">
      <c r="B345" s="25">
        <f ca="1">_xlfn.NORM.INV(RAND(), DATA_ANALYSIS!Q$23, DATA_ANALYSIS!U$20)</f>
        <v>8.8841546407785188E-2</v>
      </c>
      <c r="C345" s="25">
        <f t="shared" ca="1" si="5"/>
        <v>8.8841546407785188E-2</v>
      </c>
      <c r="D345" s="25">
        <f ca="1">IF(B345&gt;DATA_ANALYSIS!S$9, DATA_ANALYSIS!S$9, B345)</f>
        <v>8.8841546407785188E-2</v>
      </c>
      <c r="E345" s="25">
        <f ca="1">IF(B345&lt;DATA_ANALYSIS!S$8,C345,IF(B345&gt;DATA_ANALYSIS!S$9,D345,B345))</f>
        <v>8.8841546407785188E-2</v>
      </c>
      <c r="F345" s="25">
        <f ca="1">DATA_ANALYSIS!E$20*'MONTE CARLO ANALYSIS'!E345+DATA_ANALYSIS!R$20</f>
        <v>-1.0326775670977597</v>
      </c>
      <c r="G345" s="23"/>
      <c r="H345" s="23"/>
      <c r="I345" s="23"/>
    </row>
    <row r="346" spans="2:9" x14ac:dyDescent="0.25">
      <c r="B346" s="25">
        <f ca="1">_xlfn.NORM.INV(RAND(), DATA_ANALYSIS!Q$23, DATA_ANALYSIS!U$20)</f>
        <v>-2.9013637959548397</v>
      </c>
      <c r="C346" s="25">
        <f t="shared" ca="1" si="5"/>
        <v>0</v>
      </c>
      <c r="D346" s="25">
        <f ca="1">IF(B346&gt;DATA_ANALYSIS!S$9, DATA_ANALYSIS!S$9, B346)</f>
        <v>-2.9013637959548397</v>
      </c>
      <c r="E346" s="25">
        <f ca="1">IF(B346&lt;DATA_ANALYSIS!S$8,C346,IF(B346&gt;DATA_ANALYSIS!S$9,D346,B346))</f>
        <v>0</v>
      </c>
      <c r="F346" s="25">
        <f ca="1">DATA_ANALYSIS!E$20*'MONTE CARLO ANALYSIS'!E346+DATA_ANALYSIS!R$20</f>
        <v>-1.2273160806256698</v>
      </c>
      <c r="G346" s="23"/>
      <c r="H346" s="23"/>
      <c r="I346" s="23"/>
    </row>
    <row r="347" spans="2:9" x14ac:dyDescent="0.25">
      <c r="B347" s="25">
        <f ca="1">_xlfn.NORM.INV(RAND(), DATA_ANALYSIS!Q$23, DATA_ANALYSIS!U$20)</f>
        <v>-1.5537507732150395</v>
      </c>
      <c r="C347" s="25">
        <f t="shared" ca="1" si="5"/>
        <v>0</v>
      </c>
      <c r="D347" s="25">
        <f ca="1">IF(B347&gt;DATA_ANALYSIS!S$9, DATA_ANALYSIS!S$9, B347)</f>
        <v>-1.5537507732150395</v>
      </c>
      <c r="E347" s="25">
        <f ca="1">IF(B347&lt;DATA_ANALYSIS!S$8,C347,IF(B347&gt;DATA_ANALYSIS!S$9,D347,B347))</f>
        <v>0</v>
      </c>
      <c r="F347" s="25">
        <f ca="1">DATA_ANALYSIS!E$20*'MONTE CARLO ANALYSIS'!E347+DATA_ANALYSIS!R$20</f>
        <v>-1.2273160806256698</v>
      </c>
      <c r="G347" s="23"/>
      <c r="H347" s="23"/>
      <c r="I347" s="23"/>
    </row>
    <row r="348" spans="2:9" x14ac:dyDescent="0.25">
      <c r="B348" s="25">
        <f ca="1">_xlfn.NORM.INV(RAND(), DATA_ANALYSIS!Q$23, DATA_ANALYSIS!U$20)</f>
        <v>30.574577297669471</v>
      </c>
      <c r="C348" s="25">
        <f t="shared" ca="1" si="5"/>
        <v>30.574577297669471</v>
      </c>
      <c r="D348" s="25">
        <f ca="1">IF(B348&gt;DATA_ANALYSIS!S$9, DATA_ANALYSIS!S$9, B348)</f>
        <v>20</v>
      </c>
      <c r="E348" s="25">
        <f ca="1">IF(B348&lt;DATA_ANALYSIS!S$8,C348,IF(B348&gt;DATA_ANALYSIS!S$9,D348,B348))</f>
        <v>20</v>
      </c>
      <c r="F348" s="25">
        <f ca="1">DATA_ANALYSIS!E$20*'MONTE CARLO ANALYSIS'!E348+DATA_ANALYSIS!R$20</f>
        <v>42.589686526355941</v>
      </c>
      <c r="G348" s="23"/>
      <c r="H348" s="23"/>
      <c r="I348" s="23"/>
    </row>
    <row r="349" spans="2:9" x14ac:dyDescent="0.25">
      <c r="B349" s="25">
        <f ca="1">_xlfn.NORM.INV(RAND(), DATA_ANALYSIS!Q$23, DATA_ANALYSIS!U$20)</f>
        <v>3.5293075220916439</v>
      </c>
      <c r="C349" s="25">
        <f t="shared" ca="1" si="5"/>
        <v>3.5293075220916439</v>
      </c>
      <c r="D349" s="25">
        <f ca="1">IF(B349&gt;DATA_ANALYSIS!S$9, DATA_ANALYSIS!S$9, B349)</f>
        <v>3.5293075220916439</v>
      </c>
      <c r="E349" s="25">
        <f ca="1">IF(B349&lt;DATA_ANALYSIS!S$8,C349,IF(B349&gt;DATA_ANALYSIS!S$9,D349,B349))</f>
        <v>3.5293075220916439</v>
      </c>
      <c r="F349" s="25">
        <f ca="1">DATA_ANALYSIS!E$20*'MONTE CARLO ANALYSIS'!E349+DATA_ANALYSIS!R$20</f>
        <v>6.5048677641907986</v>
      </c>
      <c r="G349" s="23"/>
      <c r="H349" s="23"/>
      <c r="I349" s="23"/>
    </row>
    <row r="350" spans="2:9" x14ac:dyDescent="0.25">
      <c r="B350" s="25">
        <f ca="1">_xlfn.NORM.INV(RAND(), DATA_ANALYSIS!Q$23, DATA_ANALYSIS!U$20)</f>
        <v>19.908943517286851</v>
      </c>
      <c r="C350" s="25">
        <f t="shared" ca="1" si="5"/>
        <v>19.908943517286851</v>
      </c>
      <c r="D350" s="25">
        <f ca="1">IF(B350&gt;DATA_ANALYSIS!S$9, DATA_ANALYSIS!S$9, B350)</f>
        <v>19.908943517286851</v>
      </c>
      <c r="E350" s="25">
        <f ca="1">IF(B350&lt;DATA_ANALYSIS!S$8,C350,IF(B350&gt;DATA_ANALYSIS!S$9,D350,B350))</f>
        <v>19.908943517286851</v>
      </c>
      <c r="F350" s="25">
        <f ca="1">DATA_ANALYSIS!E$20*'MONTE CARLO ANALYSIS'!E350+DATA_ANALYSIS!R$20</f>
        <v>42.390195419334709</v>
      </c>
      <c r="G350" s="23"/>
      <c r="H350" s="23"/>
      <c r="I350" s="23"/>
    </row>
    <row r="351" spans="2:9" x14ac:dyDescent="0.25">
      <c r="B351" s="25">
        <f ca="1">_xlfn.NORM.INV(RAND(), DATA_ANALYSIS!Q$23, DATA_ANALYSIS!U$20)</f>
        <v>6.5915319746996897</v>
      </c>
      <c r="C351" s="25">
        <f t="shared" ca="1" si="5"/>
        <v>6.5915319746996897</v>
      </c>
      <c r="D351" s="25">
        <f ca="1">IF(B351&gt;DATA_ANALYSIS!S$9, DATA_ANALYSIS!S$9, B351)</f>
        <v>6.5915319746996897</v>
      </c>
      <c r="E351" s="25">
        <f ca="1">IF(B351&lt;DATA_ANALYSIS!S$8,C351,IF(B351&gt;DATA_ANALYSIS!S$9,D351,B351))</f>
        <v>6.5915319746996897</v>
      </c>
      <c r="F351" s="25">
        <f ca="1">DATA_ANALYSIS!E$20*'MONTE CARLO ANALYSIS'!E351+DATA_ANALYSIS!R$20</f>
        <v>13.213742605345278</v>
      </c>
      <c r="G351" s="23"/>
      <c r="H351" s="23"/>
      <c r="I351" s="23"/>
    </row>
    <row r="352" spans="2:9" x14ac:dyDescent="0.25">
      <c r="B352" s="25">
        <f ca="1">_xlfn.NORM.INV(RAND(), DATA_ANALYSIS!Q$23, DATA_ANALYSIS!U$20)</f>
        <v>2.3771432209984269</v>
      </c>
      <c r="C352" s="25">
        <f t="shared" ca="1" si="5"/>
        <v>2.3771432209984269</v>
      </c>
      <c r="D352" s="25">
        <f ca="1">IF(B352&gt;DATA_ANALYSIS!S$9, DATA_ANALYSIS!S$9, B352)</f>
        <v>2.3771432209984269</v>
      </c>
      <c r="E352" s="25">
        <f ca="1">IF(B352&lt;DATA_ANALYSIS!S$8,C352,IF(B352&gt;DATA_ANALYSIS!S$9,D352,B352))</f>
        <v>2.3771432209984269</v>
      </c>
      <c r="F352" s="25">
        <f ca="1">DATA_ANALYSIS!E$20*'MONTE CARLO ANALYSIS'!E352+DATA_ANALYSIS!R$20</f>
        <v>3.9806484549571675</v>
      </c>
      <c r="G352" s="23"/>
      <c r="H352" s="23"/>
      <c r="I352" s="23"/>
    </row>
    <row r="353" spans="2:9" x14ac:dyDescent="0.25">
      <c r="B353" s="25">
        <f ca="1">_xlfn.NORM.INV(RAND(), DATA_ANALYSIS!Q$23, DATA_ANALYSIS!U$20)</f>
        <v>4.1692963616157037</v>
      </c>
      <c r="C353" s="25">
        <f t="shared" ca="1" si="5"/>
        <v>4.1692963616157037</v>
      </c>
      <c r="D353" s="25">
        <f ca="1">IF(B353&gt;DATA_ANALYSIS!S$9, DATA_ANALYSIS!S$9, B353)</f>
        <v>4.1692963616157037</v>
      </c>
      <c r="E353" s="25">
        <f ca="1">IF(B353&lt;DATA_ANALYSIS!S$8,C353,IF(B353&gt;DATA_ANALYSIS!S$9,D353,B353))</f>
        <v>4.1692963616157037</v>
      </c>
      <c r="F353" s="25">
        <f ca="1">DATA_ANALYSIS!E$20*'MONTE CARLO ANALYSIS'!E353+DATA_ANALYSIS!R$20</f>
        <v>7.9069873966840429</v>
      </c>
      <c r="G353" s="23"/>
      <c r="H353" s="23"/>
      <c r="I353" s="23"/>
    </row>
    <row r="354" spans="2:9" x14ac:dyDescent="0.25">
      <c r="B354" s="25">
        <f ca="1">_xlfn.NORM.INV(RAND(), DATA_ANALYSIS!Q$23, DATA_ANALYSIS!U$20)</f>
        <v>10.602280397533423</v>
      </c>
      <c r="C354" s="25">
        <f t="shared" ca="1" si="5"/>
        <v>10.602280397533423</v>
      </c>
      <c r="D354" s="25">
        <f ca="1">IF(B354&gt;DATA_ANALYSIS!S$9, DATA_ANALYSIS!S$9, B354)</f>
        <v>10.602280397533423</v>
      </c>
      <c r="E354" s="25">
        <f ca="1">IF(B354&lt;DATA_ANALYSIS!S$8,C354,IF(B354&gt;DATA_ANALYSIS!S$9,D354,B354))</f>
        <v>10.602280397533423</v>
      </c>
      <c r="F354" s="25">
        <f ca="1">DATA_ANALYSIS!E$20*'MONTE CARLO ANALYSIS'!E354+DATA_ANALYSIS!R$20</f>
        <v>22.000691310307932</v>
      </c>
      <c r="G354" s="23"/>
      <c r="H354" s="23"/>
      <c r="I354" s="23"/>
    </row>
    <row r="355" spans="2:9" x14ac:dyDescent="0.25">
      <c r="B355" s="25">
        <f ca="1">_xlfn.NORM.INV(RAND(), DATA_ANALYSIS!Q$23, DATA_ANALYSIS!U$20)</f>
        <v>30.690772823078355</v>
      </c>
      <c r="C355" s="25">
        <f t="shared" ca="1" si="5"/>
        <v>30.690772823078355</v>
      </c>
      <c r="D355" s="25">
        <f ca="1">IF(B355&gt;DATA_ANALYSIS!S$9, DATA_ANALYSIS!S$9, B355)</f>
        <v>20</v>
      </c>
      <c r="E355" s="25">
        <f ca="1">IF(B355&lt;DATA_ANALYSIS!S$8,C355,IF(B355&gt;DATA_ANALYSIS!S$9,D355,B355))</f>
        <v>20</v>
      </c>
      <c r="F355" s="25">
        <f ca="1">DATA_ANALYSIS!E$20*'MONTE CARLO ANALYSIS'!E355+DATA_ANALYSIS!R$20</f>
        <v>42.589686526355941</v>
      </c>
      <c r="G355" s="23"/>
      <c r="H355" s="23"/>
      <c r="I355" s="23"/>
    </row>
    <row r="356" spans="2:9" x14ac:dyDescent="0.25">
      <c r="B356" s="25">
        <f ca="1">_xlfn.NORM.INV(RAND(), DATA_ANALYSIS!Q$23, DATA_ANALYSIS!U$20)</f>
        <v>27.037614300256671</v>
      </c>
      <c r="C356" s="25">
        <f t="shared" ca="1" si="5"/>
        <v>27.037614300256671</v>
      </c>
      <c r="D356" s="25">
        <f ca="1">IF(B356&gt;DATA_ANALYSIS!S$9, DATA_ANALYSIS!S$9, B356)</f>
        <v>20</v>
      </c>
      <c r="E356" s="25">
        <f ca="1">IF(B356&lt;DATA_ANALYSIS!S$8,C356,IF(B356&gt;DATA_ANALYSIS!S$9,D356,B356))</f>
        <v>20</v>
      </c>
      <c r="F356" s="25">
        <f ca="1">DATA_ANALYSIS!E$20*'MONTE CARLO ANALYSIS'!E356+DATA_ANALYSIS!R$20</f>
        <v>42.589686526355941</v>
      </c>
      <c r="G356" s="23"/>
      <c r="H356" s="23"/>
      <c r="I356" s="23"/>
    </row>
    <row r="357" spans="2:9" x14ac:dyDescent="0.25">
      <c r="B357" s="25">
        <f ca="1">_xlfn.NORM.INV(RAND(), DATA_ANALYSIS!Q$23, DATA_ANALYSIS!U$20)</f>
        <v>25.03484302862821</v>
      </c>
      <c r="C357" s="25">
        <f t="shared" ca="1" si="5"/>
        <v>25.03484302862821</v>
      </c>
      <c r="D357" s="25">
        <f ca="1">IF(B357&gt;DATA_ANALYSIS!S$9, DATA_ANALYSIS!S$9, B357)</f>
        <v>20</v>
      </c>
      <c r="E357" s="25">
        <f ca="1">IF(B357&lt;DATA_ANALYSIS!S$8,C357,IF(B357&gt;DATA_ANALYSIS!S$9,D357,B357))</f>
        <v>20</v>
      </c>
      <c r="F357" s="25">
        <f ca="1">DATA_ANALYSIS!E$20*'MONTE CARLO ANALYSIS'!E357+DATA_ANALYSIS!R$20</f>
        <v>42.589686526355941</v>
      </c>
      <c r="G357" s="23"/>
      <c r="H357" s="23"/>
      <c r="I357" s="23"/>
    </row>
    <row r="358" spans="2:9" x14ac:dyDescent="0.25">
      <c r="B358" s="25">
        <f ca="1">_xlfn.NORM.INV(RAND(), DATA_ANALYSIS!Q$23, DATA_ANALYSIS!U$20)</f>
        <v>-0.6647860737018938</v>
      </c>
      <c r="C358" s="25">
        <f t="shared" ca="1" si="5"/>
        <v>0</v>
      </c>
      <c r="D358" s="25">
        <f ca="1">IF(B358&gt;DATA_ANALYSIS!S$9, DATA_ANALYSIS!S$9, B358)</f>
        <v>-0.6647860737018938</v>
      </c>
      <c r="E358" s="25">
        <f ca="1">IF(B358&lt;DATA_ANALYSIS!S$8,C358,IF(B358&gt;DATA_ANALYSIS!S$9,D358,B358))</f>
        <v>0</v>
      </c>
      <c r="F358" s="25">
        <f ca="1">DATA_ANALYSIS!E$20*'MONTE CARLO ANALYSIS'!E358+DATA_ANALYSIS!R$20</f>
        <v>-1.2273160806256698</v>
      </c>
      <c r="G358" s="23"/>
      <c r="H358" s="23"/>
      <c r="I358" s="23"/>
    </row>
    <row r="359" spans="2:9" x14ac:dyDescent="0.25">
      <c r="B359" s="25">
        <f ca="1">_xlfn.NORM.INV(RAND(), DATA_ANALYSIS!Q$23, DATA_ANALYSIS!U$20)</f>
        <v>8.4434910300285626</v>
      </c>
      <c r="C359" s="25">
        <f t="shared" ca="1" si="5"/>
        <v>8.4434910300285626</v>
      </c>
      <c r="D359" s="25">
        <f ca="1">IF(B359&gt;DATA_ANALYSIS!S$9, DATA_ANALYSIS!S$9, B359)</f>
        <v>8.4434910300285626</v>
      </c>
      <c r="E359" s="25">
        <f ca="1">IF(B359&lt;DATA_ANALYSIS!S$8,C359,IF(B359&gt;DATA_ANALYSIS!S$9,D359,B359))</f>
        <v>8.4434910300285626</v>
      </c>
      <c r="F359" s="25">
        <f ca="1">DATA_ANALYSIS!E$20*'MONTE CARLO ANALYSIS'!E359+DATA_ANALYSIS!R$20</f>
        <v>17.271107343113698</v>
      </c>
      <c r="G359" s="23"/>
      <c r="H359" s="23"/>
      <c r="I359" s="23"/>
    </row>
    <row r="360" spans="2:9" x14ac:dyDescent="0.25">
      <c r="B360" s="25">
        <f ca="1">_xlfn.NORM.INV(RAND(), DATA_ANALYSIS!Q$23, DATA_ANALYSIS!U$20)</f>
        <v>32.764571215427885</v>
      </c>
      <c r="C360" s="25">
        <f t="shared" ca="1" si="5"/>
        <v>32.764571215427885</v>
      </c>
      <c r="D360" s="25">
        <f ca="1">IF(B360&gt;DATA_ANALYSIS!S$9, DATA_ANALYSIS!S$9, B360)</f>
        <v>20</v>
      </c>
      <c r="E360" s="25">
        <f ca="1">IF(B360&lt;DATA_ANALYSIS!S$8,C360,IF(B360&gt;DATA_ANALYSIS!S$9,D360,B360))</f>
        <v>20</v>
      </c>
      <c r="F360" s="25">
        <f ca="1">DATA_ANALYSIS!E$20*'MONTE CARLO ANALYSIS'!E360+DATA_ANALYSIS!R$20</f>
        <v>42.589686526355941</v>
      </c>
      <c r="G360" s="23"/>
      <c r="H360" s="23"/>
      <c r="I360" s="23"/>
    </row>
    <row r="361" spans="2:9" x14ac:dyDescent="0.25">
      <c r="B361" s="25">
        <f ca="1">_xlfn.NORM.INV(RAND(), DATA_ANALYSIS!Q$23, DATA_ANALYSIS!U$20)</f>
        <v>7.8094122425756201</v>
      </c>
      <c r="C361" s="25">
        <f t="shared" ca="1" si="5"/>
        <v>7.8094122425756201</v>
      </c>
      <c r="D361" s="25">
        <f ca="1">IF(B361&gt;DATA_ANALYSIS!S$9, DATA_ANALYSIS!S$9, B361)</f>
        <v>7.8094122425756201</v>
      </c>
      <c r="E361" s="25">
        <f ca="1">IF(B361&lt;DATA_ANALYSIS!S$8,C361,IF(B361&gt;DATA_ANALYSIS!S$9,D361,B361))</f>
        <v>7.8094122425756201</v>
      </c>
      <c r="F361" s="25">
        <f ca="1">DATA_ANALYSIS!E$20*'MONTE CARLO ANALYSIS'!E361+DATA_ANALYSIS!R$20</f>
        <v>15.881935748970832</v>
      </c>
      <c r="G361" s="23"/>
      <c r="H361" s="23"/>
      <c r="I361" s="23"/>
    </row>
    <row r="362" spans="2:9" x14ac:dyDescent="0.25">
      <c r="B362" s="25">
        <f ca="1">_xlfn.NORM.INV(RAND(), DATA_ANALYSIS!Q$23, DATA_ANALYSIS!U$20)</f>
        <v>37.890898246036073</v>
      </c>
      <c r="C362" s="25">
        <f t="shared" ca="1" si="5"/>
        <v>37.890898246036073</v>
      </c>
      <c r="D362" s="25">
        <f ca="1">IF(B362&gt;DATA_ANALYSIS!S$9, DATA_ANALYSIS!S$9, B362)</f>
        <v>20</v>
      </c>
      <c r="E362" s="25">
        <f ca="1">IF(B362&lt;DATA_ANALYSIS!S$8,C362,IF(B362&gt;DATA_ANALYSIS!S$9,D362,B362))</f>
        <v>20</v>
      </c>
      <c r="F362" s="25">
        <f ca="1">DATA_ANALYSIS!E$20*'MONTE CARLO ANALYSIS'!E362+DATA_ANALYSIS!R$20</f>
        <v>42.589686526355941</v>
      </c>
      <c r="G362" s="23"/>
      <c r="H362" s="23"/>
      <c r="I362" s="23"/>
    </row>
    <row r="363" spans="2:9" x14ac:dyDescent="0.25">
      <c r="B363" s="25">
        <f ca="1">_xlfn.NORM.INV(RAND(), DATA_ANALYSIS!Q$23, DATA_ANALYSIS!U$20)</f>
        <v>9.9462835719262692</v>
      </c>
      <c r="C363" s="25">
        <f t="shared" ca="1" si="5"/>
        <v>9.9462835719262692</v>
      </c>
      <c r="D363" s="25">
        <f ca="1">IF(B363&gt;DATA_ANALYSIS!S$9, DATA_ANALYSIS!S$9, B363)</f>
        <v>9.9462835719262692</v>
      </c>
      <c r="E363" s="25">
        <f ca="1">IF(B363&lt;DATA_ANALYSIS!S$8,C363,IF(B363&gt;DATA_ANALYSIS!S$9,D363,B363))</f>
        <v>9.9462835719262692</v>
      </c>
      <c r="F363" s="25">
        <f ca="1">DATA_ANALYSIS!E$20*'MONTE CARLO ANALYSIS'!E363+DATA_ANALYSIS!R$20</f>
        <v>20.563500579417916</v>
      </c>
      <c r="G363" s="23"/>
      <c r="H363" s="23"/>
      <c r="I363" s="23"/>
    </row>
    <row r="364" spans="2:9" x14ac:dyDescent="0.25">
      <c r="B364" s="25">
        <f ca="1">_xlfn.NORM.INV(RAND(), DATA_ANALYSIS!Q$23, DATA_ANALYSIS!U$20)</f>
        <v>14.660498876122308</v>
      </c>
      <c r="C364" s="25">
        <f t="shared" ca="1" si="5"/>
        <v>14.660498876122308</v>
      </c>
      <c r="D364" s="25">
        <f ca="1">IF(B364&gt;DATA_ANALYSIS!S$9, DATA_ANALYSIS!S$9, B364)</f>
        <v>14.660498876122308</v>
      </c>
      <c r="E364" s="25">
        <f ca="1">IF(B364&lt;DATA_ANALYSIS!S$8,C364,IF(B364&gt;DATA_ANALYSIS!S$9,D364,B364))</f>
        <v>14.660498876122308</v>
      </c>
      <c r="F364" s="25">
        <f ca="1">DATA_ANALYSIS!E$20*'MONTE CARLO ANALYSIS'!E364+DATA_ANALYSIS!R$20</f>
        <v>30.891639793109441</v>
      </c>
      <c r="G364" s="23"/>
      <c r="H364" s="23"/>
      <c r="I364" s="23"/>
    </row>
    <row r="365" spans="2:9" x14ac:dyDescent="0.25">
      <c r="B365" s="25">
        <f ca="1">_xlfn.NORM.INV(RAND(), DATA_ANALYSIS!Q$23, DATA_ANALYSIS!U$20)</f>
        <v>0.40987561872161749</v>
      </c>
      <c r="C365" s="25">
        <f t="shared" ca="1" si="5"/>
        <v>0.40987561872161749</v>
      </c>
      <c r="D365" s="25">
        <f ca="1">IF(B365&gt;DATA_ANALYSIS!S$9, DATA_ANALYSIS!S$9, B365)</f>
        <v>0.40987561872161749</v>
      </c>
      <c r="E365" s="25">
        <f ca="1">IF(B365&lt;DATA_ANALYSIS!S$8,C365,IF(B365&gt;DATA_ANALYSIS!S$9,D365,B365))</f>
        <v>0.40987561872161749</v>
      </c>
      <c r="F365" s="25">
        <f ca="1">DATA_ANALYSIS!E$20*'MONTE CARLO ANALYSIS'!E365+DATA_ANALYSIS!R$20</f>
        <v>-0.32934002792250405</v>
      </c>
      <c r="G365" s="23"/>
      <c r="H365" s="23"/>
      <c r="I365" s="23"/>
    </row>
    <row r="366" spans="2:9" x14ac:dyDescent="0.25">
      <c r="B366" s="25">
        <f ca="1">_xlfn.NORM.INV(RAND(), DATA_ANALYSIS!Q$23, DATA_ANALYSIS!U$20)</f>
        <v>19.420135027291796</v>
      </c>
      <c r="C366" s="25">
        <f t="shared" ca="1" si="5"/>
        <v>19.420135027291796</v>
      </c>
      <c r="D366" s="25">
        <f ca="1">IF(B366&gt;DATA_ANALYSIS!S$9, DATA_ANALYSIS!S$9, B366)</f>
        <v>19.420135027291796</v>
      </c>
      <c r="E366" s="25">
        <f ca="1">IF(B366&lt;DATA_ANALYSIS!S$8,C366,IF(B366&gt;DATA_ANALYSIS!S$9,D366,B366))</f>
        <v>19.420135027291796</v>
      </c>
      <c r="F366" s="25">
        <f ca="1">DATA_ANALYSIS!E$20*'MONTE CARLO ANALYSIS'!E366+DATA_ANALYSIS!R$20</f>
        <v>41.319289275313309</v>
      </c>
      <c r="G366" s="23"/>
      <c r="H366" s="23"/>
      <c r="I366" s="23"/>
    </row>
    <row r="367" spans="2:9" x14ac:dyDescent="0.25">
      <c r="B367" s="25">
        <f ca="1">_xlfn.NORM.INV(RAND(), DATA_ANALYSIS!Q$23, DATA_ANALYSIS!U$20)</f>
        <v>18.003929077597427</v>
      </c>
      <c r="C367" s="25">
        <f t="shared" ca="1" si="5"/>
        <v>18.003929077597427</v>
      </c>
      <c r="D367" s="25">
        <f ca="1">IF(B367&gt;DATA_ANALYSIS!S$9, DATA_ANALYSIS!S$9, B367)</f>
        <v>18.003929077597427</v>
      </c>
      <c r="E367" s="25">
        <f ca="1">IF(B367&lt;DATA_ANALYSIS!S$8,C367,IF(B367&gt;DATA_ANALYSIS!S$9,D367,B367))</f>
        <v>18.003929077597427</v>
      </c>
      <c r="F367" s="25">
        <f ca="1">DATA_ANALYSIS!E$20*'MONTE CARLO ANALYSIS'!E367+DATA_ANALYSIS!R$20</f>
        <v>38.216594285824257</v>
      </c>
      <c r="G367" s="23"/>
      <c r="H367" s="23"/>
      <c r="I367" s="23"/>
    </row>
    <row r="368" spans="2:9" x14ac:dyDescent="0.25">
      <c r="B368" s="25">
        <f ca="1">_xlfn.NORM.INV(RAND(), DATA_ANALYSIS!Q$23, DATA_ANALYSIS!U$20)</f>
        <v>28.412600372120743</v>
      </c>
      <c r="C368" s="25">
        <f t="shared" ca="1" si="5"/>
        <v>28.412600372120743</v>
      </c>
      <c r="D368" s="25">
        <f ca="1">IF(B368&gt;DATA_ANALYSIS!S$9, DATA_ANALYSIS!S$9, B368)</f>
        <v>20</v>
      </c>
      <c r="E368" s="25">
        <f ca="1">IF(B368&lt;DATA_ANALYSIS!S$8,C368,IF(B368&gt;DATA_ANALYSIS!S$9,D368,B368))</f>
        <v>20</v>
      </c>
      <c r="F368" s="25">
        <f ca="1">DATA_ANALYSIS!E$20*'MONTE CARLO ANALYSIS'!E368+DATA_ANALYSIS!R$20</f>
        <v>42.589686526355941</v>
      </c>
      <c r="G368" s="23"/>
      <c r="H368" s="23"/>
      <c r="I368" s="23"/>
    </row>
    <row r="369" spans="2:9" x14ac:dyDescent="0.25">
      <c r="B369" s="25">
        <f ca="1">_xlfn.NORM.INV(RAND(), DATA_ANALYSIS!Q$23, DATA_ANALYSIS!U$20)</f>
        <v>15.105099530833305</v>
      </c>
      <c r="C369" s="25">
        <f t="shared" ca="1" si="5"/>
        <v>15.105099530833305</v>
      </c>
      <c r="D369" s="25">
        <f ca="1">IF(B369&gt;DATA_ANALYSIS!S$9, DATA_ANALYSIS!S$9, B369)</f>
        <v>15.105099530833305</v>
      </c>
      <c r="E369" s="25">
        <f ca="1">IF(B369&lt;DATA_ANALYSIS!S$8,C369,IF(B369&gt;DATA_ANALYSIS!S$9,D369,B369))</f>
        <v>15.105099530833305</v>
      </c>
      <c r="F369" s="25">
        <f ca="1">DATA_ANALYSIS!E$20*'MONTE CARLO ANALYSIS'!E369+DATA_ANALYSIS!R$20</f>
        <v>31.865693195436315</v>
      </c>
      <c r="G369" s="23"/>
      <c r="H369" s="23"/>
      <c r="I369" s="23"/>
    </row>
    <row r="370" spans="2:9" x14ac:dyDescent="0.25">
      <c r="B370" s="25">
        <f ca="1">_xlfn.NORM.INV(RAND(), DATA_ANALYSIS!Q$23, DATA_ANALYSIS!U$20)</f>
        <v>5.2242015233076398</v>
      </c>
      <c r="C370" s="25">
        <f t="shared" ca="1" si="5"/>
        <v>5.2242015233076398</v>
      </c>
      <c r="D370" s="25">
        <f ca="1">IF(B370&gt;DATA_ANALYSIS!S$9, DATA_ANALYSIS!S$9, B370)</f>
        <v>5.2242015233076398</v>
      </c>
      <c r="E370" s="25">
        <f ca="1">IF(B370&lt;DATA_ANALYSIS!S$8,C370,IF(B370&gt;DATA_ANALYSIS!S$9,D370,B370))</f>
        <v>5.2242015233076398</v>
      </c>
      <c r="F370" s="25">
        <f ca="1">DATA_ANALYSIS!E$20*'MONTE CARLO ANALYSIS'!E370+DATA_ANALYSIS!R$20</f>
        <v>10.218126507682738</v>
      </c>
      <c r="G370" s="23"/>
      <c r="H370" s="23"/>
      <c r="I370" s="23"/>
    </row>
    <row r="371" spans="2:9" x14ac:dyDescent="0.25">
      <c r="B371" s="25">
        <f ca="1">_xlfn.NORM.INV(RAND(), DATA_ANALYSIS!Q$23, DATA_ANALYSIS!U$20)</f>
        <v>24.847352827507667</v>
      </c>
      <c r="C371" s="25">
        <f t="shared" ca="1" si="5"/>
        <v>24.847352827507667</v>
      </c>
      <c r="D371" s="25">
        <f ca="1">IF(B371&gt;DATA_ANALYSIS!S$9, DATA_ANALYSIS!S$9, B371)</f>
        <v>20</v>
      </c>
      <c r="E371" s="25">
        <f ca="1">IF(B371&lt;DATA_ANALYSIS!S$8,C371,IF(B371&gt;DATA_ANALYSIS!S$9,D371,B371))</f>
        <v>20</v>
      </c>
      <c r="F371" s="25">
        <f ca="1">DATA_ANALYSIS!E$20*'MONTE CARLO ANALYSIS'!E371+DATA_ANALYSIS!R$20</f>
        <v>42.589686526355941</v>
      </c>
      <c r="G371" s="23"/>
      <c r="H371" s="23"/>
      <c r="I371" s="23"/>
    </row>
    <row r="372" spans="2:9" x14ac:dyDescent="0.25">
      <c r="B372" s="25">
        <f ca="1">_xlfn.NORM.INV(RAND(), DATA_ANALYSIS!Q$23, DATA_ANALYSIS!U$20)</f>
        <v>7.88382983359425</v>
      </c>
      <c r="C372" s="25">
        <f t="shared" ca="1" si="5"/>
        <v>7.88382983359425</v>
      </c>
      <c r="D372" s="25">
        <f ca="1">IF(B372&gt;DATA_ANALYSIS!S$9, DATA_ANALYSIS!S$9, B372)</f>
        <v>7.88382983359425</v>
      </c>
      <c r="E372" s="25">
        <f ca="1">IF(B372&lt;DATA_ANALYSIS!S$8,C372,IF(B372&gt;DATA_ANALYSIS!S$9,D372,B372))</f>
        <v>7.88382983359425</v>
      </c>
      <c r="F372" s="25">
        <f ca="1">DATA_ANALYSIS!E$20*'MONTE CARLO ANALYSIS'!E372+DATA_ANALYSIS!R$20</f>
        <v>16.044973537954263</v>
      </c>
      <c r="G372" s="23"/>
      <c r="H372" s="23"/>
      <c r="I372" s="23"/>
    </row>
    <row r="373" spans="2:9" x14ac:dyDescent="0.25">
      <c r="B373" s="25">
        <f ca="1">_xlfn.NORM.INV(RAND(), DATA_ANALYSIS!Q$23, DATA_ANALYSIS!U$20)</f>
        <v>29.146105018233392</v>
      </c>
      <c r="C373" s="25">
        <f t="shared" ca="1" si="5"/>
        <v>29.146105018233392</v>
      </c>
      <c r="D373" s="25">
        <f ca="1">IF(B373&gt;DATA_ANALYSIS!S$9, DATA_ANALYSIS!S$9, B373)</f>
        <v>20</v>
      </c>
      <c r="E373" s="25">
        <f ca="1">IF(B373&lt;DATA_ANALYSIS!S$8,C373,IF(B373&gt;DATA_ANALYSIS!S$9,D373,B373))</f>
        <v>20</v>
      </c>
      <c r="F373" s="25">
        <f ca="1">DATA_ANALYSIS!E$20*'MONTE CARLO ANALYSIS'!E373+DATA_ANALYSIS!R$20</f>
        <v>42.589686526355941</v>
      </c>
      <c r="G373" s="23"/>
      <c r="H373" s="23"/>
      <c r="I373" s="23"/>
    </row>
    <row r="374" spans="2:9" x14ac:dyDescent="0.25">
      <c r="B374" s="25">
        <f ca="1">_xlfn.NORM.INV(RAND(), DATA_ANALYSIS!Q$23, DATA_ANALYSIS!U$20)</f>
        <v>21.174003276108198</v>
      </c>
      <c r="C374" s="25">
        <f t="shared" ca="1" si="5"/>
        <v>21.174003276108198</v>
      </c>
      <c r="D374" s="25">
        <f ca="1">IF(B374&gt;DATA_ANALYSIS!S$9, DATA_ANALYSIS!S$9, B374)</f>
        <v>20</v>
      </c>
      <c r="E374" s="25">
        <f ca="1">IF(B374&lt;DATA_ANALYSIS!S$8,C374,IF(B374&gt;DATA_ANALYSIS!S$9,D374,B374))</f>
        <v>20</v>
      </c>
      <c r="F374" s="25">
        <f ca="1">DATA_ANALYSIS!E$20*'MONTE CARLO ANALYSIS'!E374+DATA_ANALYSIS!R$20</f>
        <v>42.589686526355941</v>
      </c>
      <c r="G374" s="23"/>
      <c r="H374" s="23"/>
      <c r="I374" s="23"/>
    </row>
    <row r="375" spans="2:9" x14ac:dyDescent="0.25">
      <c r="B375" s="25">
        <f ca="1">_xlfn.NORM.INV(RAND(), DATA_ANALYSIS!Q$23, DATA_ANALYSIS!U$20)</f>
        <v>10.783975593311625</v>
      </c>
      <c r="C375" s="25">
        <f t="shared" ca="1" si="5"/>
        <v>10.783975593311625</v>
      </c>
      <c r="D375" s="25">
        <f ca="1">IF(B375&gt;DATA_ANALYSIS!S$9, DATA_ANALYSIS!S$9, B375)</f>
        <v>10.783975593311625</v>
      </c>
      <c r="E375" s="25">
        <f ca="1">IF(B375&lt;DATA_ANALYSIS!S$8,C375,IF(B375&gt;DATA_ANALYSIS!S$9,D375,B375))</f>
        <v>10.783975593311625</v>
      </c>
      <c r="F375" s="25">
        <f ca="1">DATA_ANALYSIS!E$20*'MONTE CARLO ANALYSIS'!E375+DATA_ANALYSIS!R$20</f>
        <v>22.398758253662407</v>
      </c>
      <c r="G375" s="23"/>
      <c r="H375" s="23"/>
      <c r="I375" s="23"/>
    </row>
    <row r="376" spans="2:9" x14ac:dyDescent="0.25">
      <c r="B376" s="25">
        <f ca="1">_xlfn.NORM.INV(RAND(), DATA_ANALYSIS!Q$23, DATA_ANALYSIS!U$20)</f>
        <v>-1.4522978811112459</v>
      </c>
      <c r="C376" s="25">
        <f t="shared" ca="1" si="5"/>
        <v>0</v>
      </c>
      <c r="D376" s="25">
        <f ca="1">IF(B376&gt;DATA_ANALYSIS!S$9, DATA_ANALYSIS!S$9, B376)</f>
        <v>-1.4522978811112459</v>
      </c>
      <c r="E376" s="25">
        <f ca="1">IF(B376&lt;DATA_ANALYSIS!S$8,C376,IF(B376&gt;DATA_ANALYSIS!S$9,D376,B376))</f>
        <v>0</v>
      </c>
      <c r="F376" s="25">
        <f ca="1">DATA_ANALYSIS!E$20*'MONTE CARLO ANALYSIS'!E376+DATA_ANALYSIS!R$20</f>
        <v>-1.2273160806256698</v>
      </c>
      <c r="G376" s="23"/>
      <c r="H376" s="23"/>
      <c r="I376" s="23"/>
    </row>
    <row r="377" spans="2:9" x14ac:dyDescent="0.25">
      <c r="B377" s="25">
        <f ca="1">_xlfn.NORM.INV(RAND(), DATA_ANALYSIS!Q$23, DATA_ANALYSIS!U$20)</f>
        <v>14.33874510679205</v>
      </c>
      <c r="C377" s="25">
        <f t="shared" ca="1" si="5"/>
        <v>14.33874510679205</v>
      </c>
      <c r="D377" s="25">
        <f ca="1">IF(B377&gt;DATA_ANALYSIS!S$9, DATA_ANALYSIS!S$9, B377)</f>
        <v>14.33874510679205</v>
      </c>
      <c r="E377" s="25">
        <f ca="1">IF(B377&lt;DATA_ANALYSIS!S$8,C377,IF(B377&gt;DATA_ANALYSIS!S$9,D377,B377))</f>
        <v>14.33874510679205</v>
      </c>
      <c r="F377" s="25">
        <f ca="1">DATA_ANALYSIS!E$20*'MONTE CARLO ANALYSIS'!E377+DATA_ANALYSIS!R$20</f>
        <v>30.186725505631934</v>
      </c>
      <c r="G377" s="23"/>
      <c r="H377" s="23"/>
      <c r="I377" s="23"/>
    </row>
    <row r="378" spans="2:9" x14ac:dyDescent="0.25">
      <c r="B378" s="25">
        <f ca="1">_xlfn.NORM.INV(RAND(), DATA_ANALYSIS!Q$23, DATA_ANALYSIS!U$20)</f>
        <v>19.154746158489811</v>
      </c>
      <c r="C378" s="25">
        <f t="shared" ca="1" si="5"/>
        <v>19.154746158489811</v>
      </c>
      <c r="D378" s="25">
        <f ca="1">IF(B378&gt;DATA_ANALYSIS!S$9, DATA_ANALYSIS!S$9, B378)</f>
        <v>19.154746158489811</v>
      </c>
      <c r="E378" s="25">
        <f ca="1">IF(B378&lt;DATA_ANALYSIS!S$8,C378,IF(B378&gt;DATA_ANALYSIS!S$9,D378,B378))</f>
        <v>19.154746158489811</v>
      </c>
      <c r="F378" s="25">
        <f ca="1">DATA_ANALYSIS!E$20*'MONTE CARLO ANALYSIS'!E378+DATA_ANALYSIS!R$20</f>
        <v>40.73786203750528</v>
      </c>
      <c r="G378" s="23"/>
      <c r="H378" s="23"/>
      <c r="I378" s="23"/>
    </row>
    <row r="379" spans="2:9" x14ac:dyDescent="0.25">
      <c r="B379" s="25">
        <f ca="1">_xlfn.NORM.INV(RAND(), DATA_ANALYSIS!Q$23, DATA_ANALYSIS!U$20)</f>
        <v>13.651315335038509</v>
      </c>
      <c r="C379" s="25">
        <f t="shared" ca="1" si="5"/>
        <v>13.651315335038509</v>
      </c>
      <c r="D379" s="25">
        <f ca="1">IF(B379&gt;DATA_ANALYSIS!S$9, DATA_ANALYSIS!S$9, B379)</f>
        <v>13.651315335038509</v>
      </c>
      <c r="E379" s="25">
        <f ca="1">IF(B379&lt;DATA_ANALYSIS!S$8,C379,IF(B379&gt;DATA_ANALYSIS!S$9,D379,B379))</f>
        <v>13.651315335038509</v>
      </c>
      <c r="F379" s="25">
        <f ca="1">DATA_ANALYSIS!E$20*'MONTE CARLO ANALYSIS'!E379+DATA_ANALYSIS!R$20</f>
        <v>28.680669900579851</v>
      </c>
      <c r="G379" s="23"/>
      <c r="H379" s="23"/>
      <c r="I379" s="23"/>
    </row>
    <row r="380" spans="2:9" x14ac:dyDescent="0.25">
      <c r="B380" s="25">
        <f ca="1">_xlfn.NORM.INV(RAND(), DATA_ANALYSIS!Q$23, DATA_ANALYSIS!U$20)</f>
        <v>10.914500385560967</v>
      </c>
      <c r="C380" s="25">
        <f t="shared" ca="1" si="5"/>
        <v>10.914500385560967</v>
      </c>
      <c r="D380" s="25">
        <f ca="1">IF(B380&gt;DATA_ANALYSIS!S$9, DATA_ANALYSIS!S$9, B380)</f>
        <v>10.914500385560967</v>
      </c>
      <c r="E380" s="25">
        <f ca="1">IF(B380&lt;DATA_ANALYSIS!S$8,C380,IF(B380&gt;DATA_ANALYSIS!S$9,D380,B380))</f>
        <v>10.914500385560967</v>
      </c>
      <c r="F380" s="25">
        <f ca="1">DATA_ANALYSIS!E$20*'MONTE CARLO ANALYSIS'!E380+DATA_ANALYSIS!R$20</f>
        <v>22.684718511775664</v>
      </c>
      <c r="G380" s="23"/>
      <c r="H380" s="23"/>
      <c r="I380" s="23"/>
    </row>
    <row r="381" spans="2:9" x14ac:dyDescent="0.25">
      <c r="B381" s="25">
        <f ca="1">_xlfn.NORM.INV(RAND(), DATA_ANALYSIS!Q$23, DATA_ANALYSIS!U$20)</f>
        <v>11.234506921948682</v>
      </c>
      <c r="C381" s="25">
        <f t="shared" ca="1" si="5"/>
        <v>11.234506921948682</v>
      </c>
      <c r="D381" s="25">
        <f ca="1">IF(B381&gt;DATA_ANALYSIS!S$9, DATA_ANALYSIS!S$9, B381)</f>
        <v>11.234506921948682</v>
      </c>
      <c r="E381" s="25">
        <f ca="1">IF(B381&lt;DATA_ANALYSIS!S$8,C381,IF(B381&gt;DATA_ANALYSIS!S$9,D381,B381))</f>
        <v>11.234506921948682</v>
      </c>
      <c r="F381" s="25">
        <f ca="1">DATA_ANALYSIS!E$20*'MONTE CARLO ANALYSIS'!E381+DATA_ANALYSIS!R$20</f>
        <v>23.38580487373325</v>
      </c>
      <c r="G381" s="23"/>
      <c r="H381" s="23"/>
      <c r="I381" s="23"/>
    </row>
    <row r="382" spans="2:9" x14ac:dyDescent="0.25">
      <c r="B382" s="25">
        <f ca="1">_xlfn.NORM.INV(RAND(), DATA_ANALYSIS!Q$23, DATA_ANALYSIS!U$20)</f>
        <v>7.4767933581488126</v>
      </c>
      <c r="C382" s="25">
        <f t="shared" ca="1" si="5"/>
        <v>7.4767933581488126</v>
      </c>
      <c r="D382" s="25">
        <f ca="1">IF(B382&gt;DATA_ANALYSIS!S$9, DATA_ANALYSIS!S$9, B382)</f>
        <v>7.4767933581488126</v>
      </c>
      <c r="E382" s="25">
        <f ca="1">IF(B382&lt;DATA_ANALYSIS!S$8,C382,IF(B382&gt;DATA_ANALYSIS!S$9,D382,B382))</f>
        <v>7.4767933581488126</v>
      </c>
      <c r="F382" s="25">
        <f ca="1">DATA_ANALYSIS!E$20*'MONTE CARLO ANALYSIS'!E382+DATA_ANALYSIS!R$20</f>
        <v>15.153217622667796</v>
      </c>
      <c r="G382" s="23"/>
      <c r="H382" s="23"/>
      <c r="I382" s="23"/>
    </row>
    <row r="383" spans="2:9" x14ac:dyDescent="0.25">
      <c r="B383" s="25">
        <f ca="1">_xlfn.NORM.INV(RAND(), DATA_ANALYSIS!Q$23, DATA_ANALYSIS!U$20)</f>
        <v>20.648119695484439</v>
      </c>
      <c r="C383" s="25">
        <f t="shared" ca="1" si="5"/>
        <v>20.648119695484439</v>
      </c>
      <c r="D383" s="25">
        <f ca="1">IF(B383&gt;DATA_ANALYSIS!S$9, DATA_ANALYSIS!S$9, B383)</f>
        <v>20</v>
      </c>
      <c r="E383" s="25">
        <f ca="1">IF(B383&lt;DATA_ANALYSIS!S$8,C383,IF(B383&gt;DATA_ANALYSIS!S$9,D383,B383))</f>
        <v>20</v>
      </c>
      <c r="F383" s="25">
        <f ca="1">DATA_ANALYSIS!E$20*'MONTE CARLO ANALYSIS'!E383+DATA_ANALYSIS!R$20</f>
        <v>42.589686526355941</v>
      </c>
      <c r="G383" s="23"/>
      <c r="H383" s="23"/>
      <c r="I383" s="23"/>
    </row>
    <row r="384" spans="2:9" x14ac:dyDescent="0.25">
      <c r="B384" s="25">
        <f ca="1">_xlfn.NORM.INV(RAND(), DATA_ANALYSIS!Q$23, DATA_ANALYSIS!U$20)</f>
        <v>4.964423704795923</v>
      </c>
      <c r="C384" s="25">
        <f t="shared" ca="1" si="5"/>
        <v>4.964423704795923</v>
      </c>
      <c r="D384" s="25">
        <f ca="1">IF(B384&gt;DATA_ANALYSIS!S$9, DATA_ANALYSIS!S$9, B384)</f>
        <v>4.964423704795923</v>
      </c>
      <c r="E384" s="25">
        <f ca="1">IF(B384&lt;DATA_ANALYSIS!S$8,C384,IF(B384&gt;DATA_ANALYSIS!S$9,D384,B384))</f>
        <v>4.964423704795923</v>
      </c>
      <c r="F384" s="25">
        <f ca="1">DATA_ANALYSIS!E$20*'MONTE CARLO ANALYSIS'!E384+DATA_ANALYSIS!R$20</f>
        <v>9.6489922401345432</v>
      </c>
      <c r="G384" s="23"/>
      <c r="H384" s="23"/>
      <c r="I384" s="23"/>
    </row>
    <row r="385" spans="2:9" x14ac:dyDescent="0.25">
      <c r="B385" s="25">
        <f ca="1">_xlfn.NORM.INV(RAND(), DATA_ANALYSIS!Q$23, DATA_ANALYSIS!U$20)</f>
        <v>8.6241689387926677</v>
      </c>
      <c r="C385" s="25">
        <f t="shared" ca="1" si="5"/>
        <v>8.6241689387926677</v>
      </c>
      <c r="D385" s="25">
        <f ca="1">IF(B385&gt;DATA_ANALYSIS!S$9, DATA_ANALYSIS!S$9, B385)</f>
        <v>8.6241689387926677</v>
      </c>
      <c r="E385" s="25">
        <f ca="1">IF(B385&lt;DATA_ANALYSIS!S$8,C385,IF(B385&gt;DATA_ANALYSIS!S$9,D385,B385))</f>
        <v>8.6241689387926677</v>
      </c>
      <c r="F385" s="25">
        <f ca="1">DATA_ANALYSIS!E$20*'MONTE CARLO ANALYSIS'!E385+DATA_ANALYSIS!R$20</f>
        <v>17.666945563080738</v>
      </c>
      <c r="G385" s="23"/>
      <c r="H385" s="23"/>
      <c r="I385" s="23"/>
    </row>
    <row r="386" spans="2:9" x14ac:dyDescent="0.25">
      <c r="B386" s="25">
        <f ca="1">_xlfn.NORM.INV(RAND(), DATA_ANALYSIS!Q$23, DATA_ANALYSIS!U$20)</f>
        <v>18.629509870724849</v>
      </c>
      <c r="C386" s="25">
        <f t="shared" ca="1" si="5"/>
        <v>18.629509870724849</v>
      </c>
      <c r="D386" s="25">
        <f ca="1">IF(B386&gt;DATA_ANALYSIS!S$9, DATA_ANALYSIS!S$9, B386)</f>
        <v>18.629509870724849</v>
      </c>
      <c r="E386" s="25">
        <f ca="1">IF(B386&lt;DATA_ANALYSIS!S$8,C386,IF(B386&gt;DATA_ANALYSIS!S$9,D386,B386))</f>
        <v>18.629509870724849</v>
      </c>
      <c r="F386" s="25">
        <f ca="1">DATA_ANALYSIS!E$20*'MONTE CARLO ANALYSIS'!E386+DATA_ANALYSIS!R$20</f>
        <v>39.587148047991349</v>
      </c>
      <c r="G386" s="23"/>
      <c r="H386" s="23"/>
      <c r="I386" s="23"/>
    </row>
    <row r="387" spans="2:9" x14ac:dyDescent="0.25">
      <c r="B387" s="25">
        <f ca="1">_xlfn.NORM.INV(RAND(), DATA_ANALYSIS!Q$23, DATA_ANALYSIS!U$20)</f>
        <v>11.036181270518231</v>
      </c>
      <c r="C387" s="25">
        <f t="shared" ca="1" si="5"/>
        <v>11.036181270518231</v>
      </c>
      <c r="D387" s="25">
        <f ca="1">IF(B387&gt;DATA_ANALYSIS!S$9, DATA_ANALYSIS!S$9, B387)</f>
        <v>11.036181270518231</v>
      </c>
      <c r="E387" s="25">
        <f ca="1">IF(B387&lt;DATA_ANALYSIS!S$8,C387,IF(B387&gt;DATA_ANALYSIS!S$9,D387,B387))</f>
        <v>11.036181270518231</v>
      </c>
      <c r="F387" s="25">
        <f ca="1">DATA_ANALYSIS!E$20*'MONTE CARLO ANALYSIS'!E387+DATA_ANALYSIS!R$20</f>
        <v>22.951303094445279</v>
      </c>
      <c r="G387" s="23"/>
      <c r="H387" s="23"/>
      <c r="I387" s="23"/>
    </row>
    <row r="388" spans="2:9" x14ac:dyDescent="0.25">
      <c r="B388" s="25">
        <f ca="1">_xlfn.NORM.INV(RAND(), DATA_ANALYSIS!Q$23, DATA_ANALYSIS!U$20)</f>
        <v>14.747804885429908</v>
      </c>
      <c r="C388" s="25">
        <f t="shared" ca="1" si="5"/>
        <v>14.747804885429908</v>
      </c>
      <c r="D388" s="25">
        <f ca="1">IF(B388&gt;DATA_ANALYSIS!S$9, DATA_ANALYSIS!S$9, B388)</f>
        <v>14.747804885429908</v>
      </c>
      <c r="E388" s="25">
        <f ca="1">IF(B388&lt;DATA_ANALYSIS!S$8,C388,IF(B388&gt;DATA_ANALYSIS!S$9,D388,B388))</f>
        <v>14.747804885429908</v>
      </c>
      <c r="F388" s="25">
        <f ca="1">DATA_ANALYSIS!E$20*'MONTE CARLO ANALYSIS'!E388+DATA_ANALYSIS!R$20</f>
        <v>31.082914174981248</v>
      </c>
      <c r="G388" s="23"/>
      <c r="H388" s="23"/>
      <c r="I388" s="23"/>
    </row>
    <row r="389" spans="2:9" x14ac:dyDescent="0.25">
      <c r="B389" s="25">
        <f ca="1">_xlfn.NORM.INV(RAND(), DATA_ANALYSIS!Q$23, DATA_ANALYSIS!U$20)</f>
        <v>-7.1711273583724662</v>
      </c>
      <c r="C389" s="25">
        <f t="shared" ref="C389:C452" ca="1" si="6">IF(B389&lt;0,0, B389)</f>
        <v>0</v>
      </c>
      <c r="D389" s="25">
        <f ca="1">IF(B389&gt;DATA_ANALYSIS!S$9, DATA_ANALYSIS!S$9, B389)</f>
        <v>-7.1711273583724662</v>
      </c>
      <c r="E389" s="25">
        <f ca="1">IF(B389&lt;DATA_ANALYSIS!S$8,C389,IF(B389&gt;DATA_ANALYSIS!S$9,D389,B389))</f>
        <v>0</v>
      </c>
      <c r="F389" s="25">
        <f ca="1">DATA_ANALYSIS!E$20*'MONTE CARLO ANALYSIS'!E389+DATA_ANALYSIS!R$20</f>
        <v>-1.2273160806256698</v>
      </c>
      <c r="G389" s="23"/>
      <c r="H389" s="23"/>
      <c r="I389" s="23"/>
    </row>
    <row r="390" spans="2:9" x14ac:dyDescent="0.25">
      <c r="B390" s="25">
        <f ca="1">_xlfn.NORM.INV(RAND(), DATA_ANALYSIS!Q$23, DATA_ANALYSIS!U$20)</f>
        <v>14.885085033100482</v>
      </c>
      <c r="C390" s="25">
        <f t="shared" ca="1" si="6"/>
        <v>14.885085033100482</v>
      </c>
      <c r="D390" s="25">
        <f ca="1">IF(B390&gt;DATA_ANALYSIS!S$9, DATA_ANALYSIS!S$9, B390)</f>
        <v>14.885085033100482</v>
      </c>
      <c r="E390" s="25">
        <f ca="1">IF(B390&lt;DATA_ANALYSIS!S$8,C390,IF(B390&gt;DATA_ANALYSIS!S$9,D390,B390))</f>
        <v>14.885085033100482</v>
      </c>
      <c r="F390" s="25">
        <f ca="1">DATA_ANALYSIS!E$20*'MONTE CARLO ANALYSIS'!E390+DATA_ANALYSIS!R$20</f>
        <v>31.38367440439967</v>
      </c>
      <c r="G390" s="23"/>
      <c r="H390" s="23"/>
      <c r="I390" s="23"/>
    </row>
    <row r="391" spans="2:9" x14ac:dyDescent="0.25">
      <c r="B391" s="25">
        <f ca="1">_xlfn.NORM.INV(RAND(), DATA_ANALYSIS!Q$23, DATA_ANALYSIS!U$20)</f>
        <v>13.084174907787464</v>
      </c>
      <c r="C391" s="25">
        <f t="shared" ca="1" si="6"/>
        <v>13.084174907787464</v>
      </c>
      <c r="D391" s="25">
        <f ca="1">IF(B391&gt;DATA_ANALYSIS!S$9, DATA_ANALYSIS!S$9, B391)</f>
        <v>13.084174907787464</v>
      </c>
      <c r="E391" s="25">
        <f ca="1">IF(B391&lt;DATA_ANALYSIS!S$8,C391,IF(B391&gt;DATA_ANALYSIS!S$9,D391,B391))</f>
        <v>13.084174907787464</v>
      </c>
      <c r="F391" s="25">
        <f ca="1">DATA_ANALYSIS!E$20*'MONTE CARLO ANALYSIS'!E391+DATA_ANALYSIS!R$20</f>
        <v>27.438150221610666</v>
      </c>
      <c r="G391" s="23"/>
      <c r="H391" s="23"/>
      <c r="I391" s="23"/>
    </row>
    <row r="392" spans="2:9" x14ac:dyDescent="0.25">
      <c r="B392" s="25">
        <f ca="1">_xlfn.NORM.INV(RAND(), DATA_ANALYSIS!Q$23, DATA_ANALYSIS!U$20)</f>
        <v>23.951457628245315</v>
      </c>
      <c r="C392" s="25">
        <f t="shared" ca="1" si="6"/>
        <v>23.951457628245315</v>
      </c>
      <c r="D392" s="25">
        <f ca="1">IF(B392&gt;DATA_ANALYSIS!S$9, DATA_ANALYSIS!S$9, B392)</f>
        <v>20</v>
      </c>
      <c r="E392" s="25">
        <f ca="1">IF(B392&lt;DATA_ANALYSIS!S$8,C392,IF(B392&gt;DATA_ANALYSIS!S$9,D392,B392))</f>
        <v>20</v>
      </c>
      <c r="F392" s="25">
        <f ca="1">DATA_ANALYSIS!E$20*'MONTE CARLO ANALYSIS'!E392+DATA_ANALYSIS!R$20</f>
        <v>42.589686526355941</v>
      </c>
      <c r="G392" s="23"/>
      <c r="H392" s="23"/>
      <c r="I392" s="23"/>
    </row>
    <row r="393" spans="2:9" x14ac:dyDescent="0.25">
      <c r="B393" s="25">
        <f ca="1">_xlfn.NORM.INV(RAND(), DATA_ANALYSIS!Q$23, DATA_ANALYSIS!U$20)</f>
        <v>26.46862621091654</v>
      </c>
      <c r="C393" s="25">
        <f t="shared" ca="1" si="6"/>
        <v>26.46862621091654</v>
      </c>
      <c r="D393" s="25">
        <f ca="1">IF(B393&gt;DATA_ANALYSIS!S$9, DATA_ANALYSIS!S$9, B393)</f>
        <v>20</v>
      </c>
      <c r="E393" s="25">
        <f ca="1">IF(B393&lt;DATA_ANALYSIS!S$8,C393,IF(B393&gt;DATA_ANALYSIS!S$9,D393,B393))</f>
        <v>20</v>
      </c>
      <c r="F393" s="25">
        <f ca="1">DATA_ANALYSIS!E$20*'MONTE CARLO ANALYSIS'!E393+DATA_ANALYSIS!R$20</f>
        <v>42.589686526355941</v>
      </c>
      <c r="G393" s="23"/>
      <c r="H393" s="23"/>
      <c r="I393" s="23"/>
    </row>
    <row r="394" spans="2:9" x14ac:dyDescent="0.25">
      <c r="B394" s="25">
        <f ca="1">_xlfn.NORM.INV(RAND(), DATA_ANALYSIS!Q$23, DATA_ANALYSIS!U$20)</f>
        <v>33.409867408320423</v>
      </c>
      <c r="C394" s="25">
        <f t="shared" ca="1" si="6"/>
        <v>33.409867408320423</v>
      </c>
      <c r="D394" s="25">
        <f ca="1">IF(B394&gt;DATA_ANALYSIS!S$9, DATA_ANALYSIS!S$9, B394)</f>
        <v>20</v>
      </c>
      <c r="E394" s="25">
        <f ca="1">IF(B394&lt;DATA_ANALYSIS!S$8,C394,IF(B394&gt;DATA_ANALYSIS!S$9,D394,B394))</f>
        <v>20</v>
      </c>
      <c r="F394" s="25">
        <f ca="1">DATA_ANALYSIS!E$20*'MONTE CARLO ANALYSIS'!E394+DATA_ANALYSIS!R$20</f>
        <v>42.589686526355941</v>
      </c>
      <c r="G394" s="23"/>
      <c r="H394" s="23"/>
      <c r="I394" s="23"/>
    </row>
    <row r="395" spans="2:9" x14ac:dyDescent="0.25">
      <c r="B395" s="25">
        <f ca="1">_xlfn.NORM.INV(RAND(), DATA_ANALYSIS!Q$23, DATA_ANALYSIS!U$20)</f>
        <v>18.375552505071933</v>
      </c>
      <c r="C395" s="25">
        <f t="shared" ca="1" si="6"/>
        <v>18.375552505071933</v>
      </c>
      <c r="D395" s="25">
        <f ca="1">IF(B395&gt;DATA_ANALYSIS!S$9, DATA_ANALYSIS!S$9, B395)</f>
        <v>18.375552505071933</v>
      </c>
      <c r="E395" s="25">
        <f ca="1">IF(B395&lt;DATA_ANALYSIS!S$8,C395,IF(B395&gt;DATA_ANALYSIS!S$9,D395,B395))</f>
        <v>18.375552505071933</v>
      </c>
      <c r="F395" s="25">
        <f ca="1">DATA_ANALYSIS!E$20*'MONTE CARLO ANALYSIS'!E395+DATA_ANALYSIS!R$20</f>
        <v>39.030765520347551</v>
      </c>
      <c r="G395" s="23"/>
      <c r="H395" s="23"/>
      <c r="I395" s="23"/>
    </row>
    <row r="396" spans="2:9" x14ac:dyDescent="0.25">
      <c r="B396" s="25">
        <f ca="1">_xlfn.NORM.INV(RAND(), DATA_ANALYSIS!Q$23, DATA_ANALYSIS!U$20)</f>
        <v>16.790544058878414</v>
      </c>
      <c r="C396" s="25">
        <f t="shared" ca="1" si="6"/>
        <v>16.790544058878414</v>
      </c>
      <c r="D396" s="25">
        <f ca="1">IF(B396&gt;DATA_ANALYSIS!S$9, DATA_ANALYSIS!S$9, B396)</f>
        <v>16.790544058878414</v>
      </c>
      <c r="E396" s="25">
        <f ca="1">IF(B396&lt;DATA_ANALYSIS!S$8,C396,IF(B396&gt;DATA_ANALYSIS!S$9,D396,B396))</f>
        <v>16.790544058878414</v>
      </c>
      <c r="F396" s="25">
        <f ca="1">DATA_ANALYSIS!E$20*'MONTE CARLO ANALYSIS'!E396+DATA_ANALYSIS!R$20</f>
        <v>35.558249559400082</v>
      </c>
      <c r="G396" s="23"/>
      <c r="H396" s="23"/>
      <c r="I396" s="23"/>
    </row>
    <row r="397" spans="2:9" x14ac:dyDescent="0.25">
      <c r="B397" s="25">
        <f ca="1">_xlfn.NORM.INV(RAND(), DATA_ANALYSIS!Q$23, DATA_ANALYSIS!U$20)</f>
        <v>17.314286468028911</v>
      </c>
      <c r="C397" s="25">
        <f t="shared" ca="1" si="6"/>
        <v>17.314286468028911</v>
      </c>
      <c r="D397" s="25">
        <f ca="1">IF(B397&gt;DATA_ANALYSIS!S$9, DATA_ANALYSIS!S$9, B397)</f>
        <v>17.314286468028911</v>
      </c>
      <c r="E397" s="25">
        <f ca="1">IF(B397&lt;DATA_ANALYSIS!S$8,C397,IF(B397&gt;DATA_ANALYSIS!S$9,D397,B397))</f>
        <v>17.314286468028911</v>
      </c>
      <c r="F397" s="25">
        <f ca="1">DATA_ANALYSIS!E$20*'MONTE CARLO ANALYSIS'!E397+DATA_ANALYSIS!R$20</f>
        <v>36.705690684756789</v>
      </c>
      <c r="G397" s="23"/>
      <c r="H397" s="23"/>
      <c r="I397" s="23"/>
    </row>
    <row r="398" spans="2:9" x14ac:dyDescent="0.25">
      <c r="B398" s="25">
        <f ca="1">_xlfn.NORM.INV(RAND(), DATA_ANALYSIS!Q$23, DATA_ANALYSIS!U$20)</f>
        <v>21.796422185055121</v>
      </c>
      <c r="C398" s="25">
        <f t="shared" ca="1" si="6"/>
        <v>21.796422185055121</v>
      </c>
      <c r="D398" s="25">
        <f ca="1">IF(B398&gt;DATA_ANALYSIS!S$9, DATA_ANALYSIS!S$9, B398)</f>
        <v>20</v>
      </c>
      <c r="E398" s="25">
        <f ca="1">IF(B398&lt;DATA_ANALYSIS!S$8,C398,IF(B398&gt;DATA_ANALYSIS!S$9,D398,B398))</f>
        <v>20</v>
      </c>
      <c r="F398" s="25">
        <f ca="1">DATA_ANALYSIS!E$20*'MONTE CARLO ANALYSIS'!E398+DATA_ANALYSIS!R$20</f>
        <v>42.589686526355941</v>
      </c>
      <c r="G398" s="23"/>
      <c r="H398" s="23"/>
      <c r="I398" s="23"/>
    </row>
    <row r="399" spans="2:9" x14ac:dyDescent="0.25">
      <c r="B399" s="25">
        <f ca="1">_xlfn.NORM.INV(RAND(), DATA_ANALYSIS!Q$23, DATA_ANALYSIS!U$20)</f>
        <v>32.396520829309608</v>
      </c>
      <c r="C399" s="25">
        <f t="shared" ca="1" si="6"/>
        <v>32.396520829309608</v>
      </c>
      <c r="D399" s="25">
        <f ca="1">IF(B399&gt;DATA_ANALYSIS!S$9, DATA_ANALYSIS!S$9, B399)</f>
        <v>20</v>
      </c>
      <c r="E399" s="25">
        <f ca="1">IF(B399&lt;DATA_ANALYSIS!S$8,C399,IF(B399&gt;DATA_ANALYSIS!S$9,D399,B399))</f>
        <v>20</v>
      </c>
      <c r="F399" s="25">
        <f ca="1">DATA_ANALYSIS!E$20*'MONTE CARLO ANALYSIS'!E399+DATA_ANALYSIS!R$20</f>
        <v>42.589686526355941</v>
      </c>
      <c r="G399" s="23"/>
      <c r="H399" s="23"/>
      <c r="I399" s="23"/>
    </row>
    <row r="400" spans="2:9" x14ac:dyDescent="0.25">
      <c r="B400" s="25">
        <f ca="1">_xlfn.NORM.INV(RAND(), DATA_ANALYSIS!Q$23, DATA_ANALYSIS!U$20)</f>
        <v>16.882588006503045</v>
      </c>
      <c r="C400" s="25">
        <f t="shared" ca="1" si="6"/>
        <v>16.882588006503045</v>
      </c>
      <c r="D400" s="25">
        <f ca="1">IF(B400&gt;DATA_ANALYSIS!S$9, DATA_ANALYSIS!S$9, B400)</f>
        <v>16.882588006503045</v>
      </c>
      <c r="E400" s="25">
        <f ca="1">IF(B400&lt;DATA_ANALYSIS!S$8,C400,IF(B400&gt;DATA_ANALYSIS!S$9,D400,B400))</f>
        <v>16.882588006503045</v>
      </c>
      <c r="F400" s="25">
        <f ca="1">DATA_ANALYSIS!E$20*'MONTE CARLO ANALYSIS'!E400+DATA_ANALYSIS!R$20</f>
        <v>35.759904054051354</v>
      </c>
      <c r="G400" s="23"/>
      <c r="H400" s="23"/>
      <c r="I400" s="23"/>
    </row>
    <row r="401" spans="2:9" x14ac:dyDescent="0.25">
      <c r="B401" s="25">
        <f ca="1">_xlfn.NORM.INV(RAND(), DATA_ANALYSIS!Q$23, DATA_ANALYSIS!U$20)</f>
        <v>29.919819360339901</v>
      </c>
      <c r="C401" s="25">
        <f t="shared" ca="1" si="6"/>
        <v>29.919819360339901</v>
      </c>
      <c r="D401" s="25">
        <f ca="1">IF(B401&gt;DATA_ANALYSIS!S$9, DATA_ANALYSIS!S$9, B401)</f>
        <v>20</v>
      </c>
      <c r="E401" s="25">
        <f ca="1">IF(B401&lt;DATA_ANALYSIS!S$8,C401,IF(B401&gt;DATA_ANALYSIS!S$9,D401,B401))</f>
        <v>20</v>
      </c>
      <c r="F401" s="25">
        <f ca="1">DATA_ANALYSIS!E$20*'MONTE CARLO ANALYSIS'!E401+DATA_ANALYSIS!R$20</f>
        <v>42.589686526355941</v>
      </c>
      <c r="G401" s="23"/>
      <c r="H401" s="23"/>
      <c r="I401" s="23"/>
    </row>
    <row r="402" spans="2:9" x14ac:dyDescent="0.25">
      <c r="B402" s="25">
        <f ca="1">_xlfn.NORM.INV(RAND(), DATA_ANALYSIS!Q$23, DATA_ANALYSIS!U$20)</f>
        <v>52.94573881088067</v>
      </c>
      <c r="C402" s="25">
        <f t="shared" ca="1" si="6"/>
        <v>52.94573881088067</v>
      </c>
      <c r="D402" s="25">
        <f ca="1">IF(B402&gt;DATA_ANALYSIS!S$9, DATA_ANALYSIS!S$9, B402)</f>
        <v>20</v>
      </c>
      <c r="E402" s="25">
        <f ca="1">IF(B402&lt;DATA_ANALYSIS!S$8,C402,IF(B402&gt;DATA_ANALYSIS!S$9,D402,B402))</f>
        <v>20</v>
      </c>
      <c r="F402" s="25">
        <f ca="1">DATA_ANALYSIS!E$20*'MONTE CARLO ANALYSIS'!E402+DATA_ANALYSIS!R$20</f>
        <v>42.589686526355941</v>
      </c>
      <c r="G402" s="23"/>
      <c r="H402" s="23"/>
      <c r="I402" s="23"/>
    </row>
    <row r="403" spans="2:9" x14ac:dyDescent="0.25">
      <c r="B403" s="25">
        <f ca="1">_xlfn.NORM.INV(RAND(), DATA_ANALYSIS!Q$23, DATA_ANALYSIS!U$20)</f>
        <v>16.570220689606408</v>
      </c>
      <c r="C403" s="25">
        <f t="shared" ca="1" si="6"/>
        <v>16.570220689606408</v>
      </c>
      <c r="D403" s="25">
        <f ca="1">IF(B403&gt;DATA_ANALYSIS!S$9, DATA_ANALYSIS!S$9, B403)</f>
        <v>16.570220689606408</v>
      </c>
      <c r="E403" s="25">
        <f ca="1">IF(B403&lt;DATA_ANALYSIS!S$8,C403,IF(B403&gt;DATA_ANALYSIS!S$9,D403,B403))</f>
        <v>16.570220689606408</v>
      </c>
      <c r="F403" s="25">
        <f ca="1">DATA_ANALYSIS!E$20*'MONTE CARLO ANALYSIS'!E403+DATA_ANALYSIS!R$20</f>
        <v>35.075554077111562</v>
      </c>
      <c r="G403" s="23"/>
      <c r="H403" s="23"/>
      <c r="I403" s="23"/>
    </row>
    <row r="404" spans="2:9" x14ac:dyDescent="0.25">
      <c r="B404" s="25">
        <f ca="1">_xlfn.NORM.INV(RAND(), DATA_ANALYSIS!Q$23, DATA_ANALYSIS!U$20)</f>
        <v>16.730653515025185</v>
      </c>
      <c r="C404" s="25">
        <f t="shared" ca="1" si="6"/>
        <v>16.730653515025185</v>
      </c>
      <c r="D404" s="25">
        <f ca="1">IF(B404&gt;DATA_ANALYSIS!S$9, DATA_ANALYSIS!S$9, B404)</f>
        <v>16.730653515025185</v>
      </c>
      <c r="E404" s="25">
        <f ca="1">IF(B404&lt;DATA_ANALYSIS!S$8,C404,IF(B404&gt;DATA_ANALYSIS!S$9,D404,B404))</f>
        <v>16.730653515025185</v>
      </c>
      <c r="F404" s="25">
        <f ca="1">DATA_ANALYSIS!E$20*'MONTE CARLO ANALYSIS'!E404+DATA_ANALYSIS!R$20</f>
        <v>35.427038353592565</v>
      </c>
      <c r="G404" s="23"/>
      <c r="H404" s="23"/>
      <c r="I404" s="23"/>
    </row>
    <row r="405" spans="2:9" x14ac:dyDescent="0.25">
      <c r="B405" s="25">
        <f ca="1">_xlfn.NORM.INV(RAND(), DATA_ANALYSIS!Q$23, DATA_ANALYSIS!U$20)</f>
        <v>32.482811798174183</v>
      </c>
      <c r="C405" s="25">
        <f t="shared" ca="1" si="6"/>
        <v>32.482811798174183</v>
      </c>
      <c r="D405" s="25">
        <f ca="1">IF(B405&gt;DATA_ANALYSIS!S$9, DATA_ANALYSIS!S$9, B405)</f>
        <v>20</v>
      </c>
      <c r="E405" s="25">
        <f ca="1">IF(B405&lt;DATA_ANALYSIS!S$8,C405,IF(B405&gt;DATA_ANALYSIS!S$9,D405,B405))</f>
        <v>20</v>
      </c>
      <c r="F405" s="25">
        <f ca="1">DATA_ANALYSIS!E$20*'MONTE CARLO ANALYSIS'!E405+DATA_ANALYSIS!R$20</f>
        <v>42.589686526355941</v>
      </c>
      <c r="G405" s="23"/>
      <c r="H405" s="23"/>
      <c r="I405" s="23"/>
    </row>
    <row r="406" spans="2:9" x14ac:dyDescent="0.25">
      <c r="B406" s="25">
        <f ca="1">_xlfn.NORM.INV(RAND(), DATA_ANALYSIS!Q$23, DATA_ANALYSIS!U$20)</f>
        <v>58.998263877215834</v>
      </c>
      <c r="C406" s="25">
        <f t="shared" ca="1" si="6"/>
        <v>58.998263877215834</v>
      </c>
      <c r="D406" s="25">
        <f ca="1">IF(B406&gt;DATA_ANALYSIS!S$9, DATA_ANALYSIS!S$9, B406)</f>
        <v>20</v>
      </c>
      <c r="E406" s="25">
        <f ca="1">IF(B406&lt;DATA_ANALYSIS!S$8,C406,IF(B406&gt;DATA_ANALYSIS!S$9,D406,B406))</f>
        <v>20</v>
      </c>
      <c r="F406" s="25">
        <f ca="1">DATA_ANALYSIS!E$20*'MONTE CARLO ANALYSIS'!E406+DATA_ANALYSIS!R$20</f>
        <v>42.589686526355941</v>
      </c>
      <c r="G406" s="23"/>
      <c r="H406" s="23"/>
      <c r="I406" s="23"/>
    </row>
    <row r="407" spans="2:9" x14ac:dyDescent="0.25">
      <c r="B407" s="25">
        <f ca="1">_xlfn.NORM.INV(RAND(), DATA_ANALYSIS!Q$23, DATA_ANALYSIS!U$20)</f>
        <v>44.339295679399058</v>
      </c>
      <c r="C407" s="25">
        <f t="shared" ca="1" si="6"/>
        <v>44.339295679399058</v>
      </c>
      <c r="D407" s="25">
        <f ca="1">IF(B407&gt;DATA_ANALYSIS!S$9, DATA_ANALYSIS!S$9, B407)</f>
        <v>20</v>
      </c>
      <c r="E407" s="25">
        <f ca="1">IF(B407&lt;DATA_ANALYSIS!S$8,C407,IF(B407&gt;DATA_ANALYSIS!S$9,D407,B407))</f>
        <v>20</v>
      </c>
      <c r="F407" s="25">
        <f ca="1">DATA_ANALYSIS!E$20*'MONTE CARLO ANALYSIS'!E407+DATA_ANALYSIS!R$20</f>
        <v>42.589686526355941</v>
      </c>
      <c r="G407" s="23"/>
      <c r="H407" s="23"/>
      <c r="I407" s="23"/>
    </row>
    <row r="408" spans="2:9" x14ac:dyDescent="0.25">
      <c r="B408" s="25">
        <f ca="1">_xlfn.NORM.INV(RAND(), DATA_ANALYSIS!Q$23, DATA_ANALYSIS!U$20)</f>
        <v>47.998864155915868</v>
      </c>
      <c r="C408" s="25">
        <f t="shared" ca="1" si="6"/>
        <v>47.998864155915868</v>
      </c>
      <c r="D408" s="25">
        <f ca="1">IF(B408&gt;DATA_ANALYSIS!S$9, DATA_ANALYSIS!S$9, B408)</f>
        <v>20</v>
      </c>
      <c r="E408" s="25">
        <f ca="1">IF(B408&lt;DATA_ANALYSIS!S$8,C408,IF(B408&gt;DATA_ANALYSIS!S$9,D408,B408))</f>
        <v>20</v>
      </c>
      <c r="F408" s="25">
        <f ca="1">DATA_ANALYSIS!E$20*'MONTE CARLO ANALYSIS'!E408+DATA_ANALYSIS!R$20</f>
        <v>42.589686526355941</v>
      </c>
      <c r="G408" s="23"/>
      <c r="H408" s="23"/>
      <c r="I408" s="23"/>
    </row>
    <row r="409" spans="2:9" x14ac:dyDescent="0.25">
      <c r="B409" s="25">
        <f ca="1">_xlfn.NORM.INV(RAND(), DATA_ANALYSIS!Q$23, DATA_ANALYSIS!U$20)</f>
        <v>28.761351239574044</v>
      </c>
      <c r="C409" s="25">
        <f t="shared" ca="1" si="6"/>
        <v>28.761351239574044</v>
      </c>
      <c r="D409" s="25">
        <f ca="1">IF(B409&gt;DATA_ANALYSIS!S$9, DATA_ANALYSIS!S$9, B409)</f>
        <v>20</v>
      </c>
      <c r="E409" s="25">
        <f ca="1">IF(B409&lt;DATA_ANALYSIS!S$8,C409,IF(B409&gt;DATA_ANALYSIS!S$9,D409,B409))</f>
        <v>20</v>
      </c>
      <c r="F409" s="25">
        <f ca="1">DATA_ANALYSIS!E$20*'MONTE CARLO ANALYSIS'!E409+DATA_ANALYSIS!R$20</f>
        <v>42.589686526355941</v>
      </c>
      <c r="G409" s="23"/>
      <c r="H409" s="23"/>
      <c r="I409" s="23"/>
    </row>
    <row r="410" spans="2:9" x14ac:dyDescent="0.25">
      <c r="B410" s="25">
        <f ca="1">_xlfn.NORM.INV(RAND(), DATA_ANALYSIS!Q$23, DATA_ANALYSIS!U$20)</f>
        <v>25.417525624064087</v>
      </c>
      <c r="C410" s="25">
        <f t="shared" ca="1" si="6"/>
        <v>25.417525624064087</v>
      </c>
      <c r="D410" s="25">
        <f ca="1">IF(B410&gt;DATA_ANALYSIS!S$9, DATA_ANALYSIS!S$9, B410)</f>
        <v>20</v>
      </c>
      <c r="E410" s="25">
        <f ca="1">IF(B410&lt;DATA_ANALYSIS!S$8,C410,IF(B410&gt;DATA_ANALYSIS!S$9,D410,B410))</f>
        <v>20</v>
      </c>
      <c r="F410" s="25">
        <f ca="1">DATA_ANALYSIS!E$20*'MONTE CARLO ANALYSIS'!E410+DATA_ANALYSIS!R$20</f>
        <v>42.589686526355941</v>
      </c>
      <c r="G410" s="23"/>
      <c r="H410" s="23"/>
      <c r="I410" s="23"/>
    </row>
    <row r="411" spans="2:9" x14ac:dyDescent="0.25">
      <c r="B411" s="25">
        <f ca="1">_xlfn.NORM.INV(RAND(), DATA_ANALYSIS!Q$23, DATA_ANALYSIS!U$20)</f>
        <v>9.9520726771598529</v>
      </c>
      <c r="C411" s="25">
        <f t="shared" ca="1" si="6"/>
        <v>9.9520726771598529</v>
      </c>
      <c r="D411" s="25">
        <f ca="1">IF(B411&gt;DATA_ANALYSIS!S$9, DATA_ANALYSIS!S$9, B411)</f>
        <v>9.9520726771598529</v>
      </c>
      <c r="E411" s="25">
        <f ca="1">IF(B411&lt;DATA_ANALYSIS!S$8,C411,IF(B411&gt;DATA_ANALYSIS!S$9,D411,B411))</f>
        <v>9.9520726771598529</v>
      </c>
      <c r="F411" s="25">
        <f ca="1">DATA_ANALYSIS!E$20*'MONTE CARLO ANALYSIS'!E411+DATA_ANALYSIS!R$20</f>
        <v>20.576183641373518</v>
      </c>
      <c r="G411" s="23"/>
      <c r="H411" s="23"/>
      <c r="I411" s="23"/>
    </row>
    <row r="412" spans="2:9" x14ac:dyDescent="0.25">
      <c r="B412" s="25">
        <f ca="1">_xlfn.NORM.INV(RAND(), DATA_ANALYSIS!Q$23, DATA_ANALYSIS!U$20)</f>
        <v>27.374226270648951</v>
      </c>
      <c r="C412" s="25">
        <f t="shared" ca="1" si="6"/>
        <v>27.374226270648951</v>
      </c>
      <c r="D412" s="25">
        <f ca="1">IF(B412&gt;DATA_ANALYSIS!S$9, DATA_ANALYSIS!S$9, B412)</f>
        <v>20</v>
      </c>
      <c r="E412" s="25">
        <f ca="1">IF(B412&lt;DATA_ANALYSIS!S$8,C412,IF(B412&gt;DATA_ANALYSIS!S$9,D412,B412))</f>
        <v>20</v>
      </c>
      <c r="F412" s="25">
        <f ca="1">DATA_ANALYSIS!E$20*'MONTE CARLO ANALYSIS'!E412+DATA_ANALYSIS!R$20</f>
        <v>42.589686526355941</v>
      </c>
      <c r="G412" s="23"/>
      <c r="H412" s="23"/>
      <c r="I412" s="23"/>
    </row>
    <row r="413" spans="2:9" x14ac:dyDescent="0.25">
      <c r="B413" s="25">
        <f ca="1">_xlfn.NORM.INV(RAND(), DATA_ANALYSIS!Q$23, DATA_ANALYSIS!U$20)</f>
        <v>18.427446636228449</v>
      </c>
      <c r="C413" s="25">
        <f t="shared" ca="1" si="6"/>
        <v>18.427446636228449</v>
      </c>
      <c r="D413" s="25">
        <f ca="1">IF(B413&gt;DATA_ANALYSIS!S$9, DATA_ANALYSIS!S$9, B413)</f>
        <v>18.427446636228449</v>
      </c>
      <c r="E413" s="25">
        <f ca="1">IF(B413&lt;DATA_ANALYSIS!S$8,C413,IF(B413&gt;DATA_ANALYSIS!S$9,D413,B413))</f>
        <v>18.427446636228449</v>
      </c>
      <c r="F413" s="25">
        <f ca="1">DATA_ANALYSIS!E$20*'MONTE CARLO ANALYSIS'!E413+DATA_ANALYSIS!R$20</f>
        <v>39.144457784356156</v>
      </c>
      <c r="G413" s="23"/>
      <c r="H413" s="23"/>
      <c r="I413" s="23"/>
    </row>
    <row r="414" spans="2:9" x14ac:dyDescent="0.25">
      <c r="B414" s="25">
        <f ca="1">_xlfn.NORM.INV(RAND(), DATA_ANALYSIS!Q$23, DATA_ANALYSIS!U$20)</f>
        <v>10.70040051546693</v>
      </c>
      <c r="C414" s="25">
        <f t="shared" ca="1" si="6"/>
        <v>10.70040051546693</v>
      </c>
      <c r="D414" s="25">
        <f ca="1">IF(B414&gt;DATA_ANALYSIS!S$9, DATA_ANALYSIS!S$9, B414)</f>
        <v>10.70040051546693</v>
      </c>
      <c r="E414" s="25">
        <f ca="1">IF(B414&lt;DATA_ANALYSIS!S$8,C414,IF(B414&gt;DATA_ANALYSIS!S$9,D414,B414))</f>
        <v>10.70040051546693</v>
      </c>
      <c r="F414" s="25">
        <f ca="1">DATA_ANALYSIS!E$20*'MONTE CARLO ANALYSIS'!E414+DATA_ANALYSIS!R$20</f>
        <v>22.215657783472423</v>
      </c>
      <c r="G414" s="23"/>
      <c r="H414" s="23"/>
      <c r="I414" s="23"/>
    </row>
    <row r="415" spans="2:9" x14ac:dyDescent="0.25">
      <c r="B415" s="25">
        <f ca="1">_xlfn.NORM.INV(RAND(), DATA_ANALYSIS!Q$23, DATA_ANALYSIS!U$20)</f>
        <v>15.913395044636186</v>
      </c>
      <c r="C415" s="25">
        <f t="shared" ca="1" si="6"/>
        <v>15.913395044636186</v>
      </c>
      <c r="D415" s="25">
        <f ca="1">IF(B415&gt;DATA_ANALYSIS!S$9, DATA_ANALYSIS!S$9, B415)</f>
        <v>15.913395044636186</v>
      </c>
      <c r="E415" s="25">
        <f ca="1">IF(B415&lt;DATA_ANALYSIS!S$8,C415,IF(B415&gt;DATA_ANALYSIS!S$9,D415,B415))</f>
        <v>15.913395044636186</v>
      </c>
      <c r="F415" s="25">
        <f ca="1">DATA_ANALYSIS!E$20*'MONTE CARLO ANALYSIS'!E415+DATA_ANALYSIS!R$20</f>
        <v>33.636547527211931</v>
      </c>
      <c r="G415" s="23"/>
      <c r="H415" s="23"/>
      <c r="I415" s="23"/>
    </row>
    <row r="416" spans="2:9" x14ac:dyDescent="0.25">
      <c r="B416" s="25">
        <f ca="1">_xlfn.NORM.INV(RAND(), DATA_ANALYSIS!Q$23, DATA_ANALYSIS!U$20)</f>
        <v>32.59262115475515</v>
      </c>
      <c r="C416" s="25">
        <f t="shared" ca="1" si="6"/>
        <v>32.59262115475515</v>
      </c>
      <c r="D416" s="25">
        <f ca="1">IF(B416&gt;DATA_ANALYSIS!S$9, DATA_ANALYSIS!S$9, B416)</f>
        <v>20</v>
      </c>
      <c r="E416" s="25">
        <f ca="1">IF(B416&lt;DATA_ANALYSIS!S$8,C416,IF(B416&gt;DATA_ANALYSIS!S$9,D416,B416))</f>
        <v>20</v>
      </c>
      <c r="F416" s="25">
        <f ca="1">DATA_ANALYSIS!E$20*'MONTE CARLO ANALYSIS'!E416+DATA_ANALYSIS!R$20</f>
        <v>42.589686526355941</v>
      </c>
      <c r="G416" s="23"/>
      <c r="H416" s="23"/>
      <c r="I416" s="23"/>
    </row>
    <row r="417" spans="2:9" x14ac:dyDescent="0.25">
      <c r="B417" s="25">
        <f ca="1">_xlfn.NORM.INV(RAND(), DATA_ANALYSIS!Q$23, DATA_ANALYSIS!U$20)</f>
        <v>19.26523205036214</v>
      </c>
      <c r="C417" s="25">
        <f t="shared" ca="1" si="6"/>
        <v>19.26523205036214</v>
      </c>
      <c r="D417" s="25">
        <f ca="1">IF(B417&gt;DATA_ANALYSIS!S$9, DATA_ANALYSIS!S$9, B417)</f>
        <v>19.26523205036214</v>
      </c>
      <c r="E417" s="25">
        <f ca="1">IF(B417&lt;DATA_ANALYSIS!S$8,C417,IF(B417&gt;DATA_ANALYSIS!S$9,D417,B417))</f>
        <v>19.26523205036214</v>
      </c>
      <c r="F417" s="25">
        <f ca="1">DATA_ANALYSIS!E$20*'MONTE CARLO ANALYSIS'!E417+DATA_ANALYSIS!R$20</f>
        <v>40.979920068115511</v>
      </c>
      <c r="G417" s="23"/>
      <c r="H417" s="23"/>
      <c r="I417" s="23"/>
    </row>
    <row r="418" spans="2:9" x14ac:dyDescent="0.25">
      <c r="B418" s="25">
        <f ca="1">_xlfn.NORM.INV(RAND(), DATA_ANALYSIS!Q$23, DATA_ANALYSIS!U$20)</f>
        <v>13.237895309310552</v>
      </c>
      <c r="C418" s="25">
        <f t="shared" ca="1" si="6"/>
        <v>13.237895309310552</v>
      </c>
      <c r="D418" s="25">
        <f ca="1">IF(B418&gt;DATA_ANALYSIS!S$9, DATA_ANALYSIS!S$9, B418)</f>
        <v>13.237895309310552</v>
      </c>
      <c r="E418" s="25">
        <f ca="1">IF(B418&lt;DATA_ANALYSIS!S$8,C418,IF(B418&gt;DATA_ANALYSIS!S$9,D418,B418))</f>
        <v>13.237895309310552</v>
      </c>
      <c r="F418" s="25">
        <f ca="1">DATA_ANALYSIS!E$20*'MONTE CARLO ANALYSIS'!E418+DATA_ANALYSIS!R$20</f>
        <v>27.774928583324836</v>
      </c>
      <c r="G418" s="23"/>
      <c r="H418" s="23"/>
      <c r="I418" s="23"/>
    </row>
    <row r="419" spans="2:9" x14ac:dyDescent="0.25">
      <c r="B419" s="25">
        <f ca="1">_xlfn.NORM.INV(RAND(), DATA_ANALYSIS!Q$23, DATA_ANALYSIS!U$20)</f>
        <v>19.702909287178805</v>
      </c>
      <c r="C419" s="25">
        <f t="shared" ca="1" si="6"/>
        <v>19.702909287178805</v>
      </c>
      <c r="D419" s="25">
        <f ca="1">IF(B419&gt;DATA_ANALYSIS!S$9, DATA_ANALYSIS!S$9, B419)</f>
        <v>19.702909287178805</v>
      </c>
      <c r="E419" s="25">
        <f ca="1">IF(B419&lt;DATA_ANALYSIS!S$8,C419,IF(B419&gt;DATA_ANALYSIS!S$9,D419,B419))</f>
        <v>19.702909287178805</v>
      </c>
      <c r="F419" s="25">
        <f ca="1">DATA_ANALYSIS!E$20*'MONTE CARLO ANALYSIS'!E419+DATA_ANALYSIS!R$20</f>
        <v>41.938805299446123</v>
      </c>
      <c r="G419" s="23"/>
      <c r="H419" s="23"/>
      <c r="I419" s="23"/>
    </row>
    <row r="420" spans="2:9" x14ac:dyDescent="0.25">
      <c r="B420" s="25">
        <f ca="1">_xlfn.NORM.INV(RAND(), DATA_ANALYSIS!Q$23, DATA_ANALYSIS!U$20)</f>
        <v>34.28563339355415</v>
      </c>
      <c r="C420" s="25">
        <f t="shared" ca="1" si="6"/>
        <v>34.28563339355415</v>
      </c>
      <c r="D420" s="25">
        <f ca="1">IF(B420&gt;DATA_ANALYSIS!S$9, DATA_ANALYSIS!S$9, B420)</f>
        <v>20</v>
      </c>
      <c r="E420" s="25">
        <f ca="1">IF(B420&lt;DATA_ANALYSIS!S$8,C420,IF(B420&gt;DATA_ANALYSIS!S$9,D420,B420))</f>
        <v>20</v>
      </c>
      <c r="F420" s="25">
        <f ca="1">DATA_ANALYSIS!E$20*'MONTE CARLO ANALYSIS'!E420+DATA_ANALYSIS!R$20</f>
        <v>42.589686526355941</v>
      </c>
      <c r="G420" s="23"/>
      <c r="H420" s="23"/>
      <c r="I420" s="23"/>
    </row>
    <row r="421" spans="2:9" x14ac:dyDescent="0.25">
      <c r="B421" s="25">
        <f ca="1">_xlfn.NORM.INV(RAND(), DATA_ANALYSIS!Q$23, DATA_ANALYSIS!U$20)</f>
        <v>19.258094968307677</v>
      </c>
      <c r="C421" s="25">
        <f t="shared" ca="1" si="6"/>
        <v>19.258094968307677</v>
      </c>
      <c r="D421" s="25">
        <f ca="1">IF(B421&gt;DATA_ANALYSIS!S$9, DATA_ANALYSIS!S$9, B421)</f>
        <v>19.258094968307677</v>
      </c>
      <c r="E421" s="25">
        <f ca="1">IF(B421&lt;DATA_ANALYSIS!S$8,C421,IF(B421&gt;DATA_ANALYSIS!S$9,D421,B421))</f>
        <v>19.258094968307677</v>
      </c>
      <c r="F421" s="25">
        <f ca="1">DATA_ANALYSIS!E$20*'MONTE CARLO ANALYSIS'!E421+DATA_ANALYSIS!R$20</f>
        <v>40.964283790966178</v>
      </c>
      <c r="G421" s="23"/>
      <c r="H421" s="23"/>
      <c r="I421" s="23"/>
    </row>
    <row r="422" spans="2:9" x14ac:dyDescent="0.25">
      <c r="B422" s="25">
        <f ca="1">_xlfn.NORM.INV(RAND(), DATA_ANALYSIS!Q$23, DATA_ANALYSIS!U$20)</f>
        <v>8.0515753128803489</v>
      </c>
      <c r="C422" s="25">
        <f t="shared" ca="1" si="6"/>
        <v>8.0515753128803489</v>
      </c>
      <c r="D422" s="25">
        <f ca="1">IF(B422&gt;DATA_ANALYSIS!S$9, DATA_ANALYSIS!S$9, B422)</f>
        <v>8.0515753128803489</v>
      </c>
      <c r="E422" s="25">
        <f ca="1">IF(B422&lt;DATA_ANALYSIS!S$8,C422,IF(B422&gt;DATA_ANALYSIS!S$9,D422,B422))</f>
        <v>8.0515753128803489</v>
      </c>
      <c r="F422" s="25">
        <f ca="1">DATA_ANALYSIS!E$20*'MONTE CARLO ANALYSIS'!E422+DATA_ANALYSIS!R$20</f>
        <v>16.412478743113681</v>
      </c>
      <c r="G422" s="23"/>
      <c r="H422" s="23"/>
      <c r="I422" s="23"/>
    </row>
    <row r="423" spans="2:9" x14ac:dyDescent="0.25">
      <c r="B423" s="25">
        <f ca="1">_xlfn.NORM.INV(RAND(), DATA_ANALYSIS!Q$23, DATA_ANALYSIS!U$20)</f>
        <v>-1.9488280110567686</v>
      </c>
      <c r="C423" s="25">
        <f t="shared" ca="1" si="6"/>
        <v>0</v>
      </c>
      <c r="D423" s="25">
        <f ca="1">IF(B423&gt;DATA_ANALYSIS!S$9, DATA_ANALYSIS!S$9, B423)</f>
        <v>-1.9488280110567686</v>
      </c>
      <c r="E423" s="25">
        <f ca="1">IF(B423&lt;DATA_ANALYSIS!S$8,C423,IF(B423&gt;DATA_ANALYSIS!S$9,D423,B423))</f>
        <v>0</v>
      </c>
      <c r="F423" s="25">
        <f ca="1">DATA_ANALYSIS!E$20*'MONTE CARLO ANALYSIS'!E423+DATA_ANALYSIS!R$20</f>
        <v>-1.2273160806256698</v>
      </c>
      <c r="G423" s="23"/>
      <c r="H423" s="23"/>
      <c r="I423" s="23"/>
    </row>
    <row r="424" spans="2:9" x14ac:dyDescent="0.25">
      <c r="B424" s="25">
        <f ca="1">_xlfn.NORM.INV(RAND(), DATA_ANALYSIS!Q$23, DATA_ANALYSIS!U$20)</f>
        <v>35.008535239257959</v>
      </c>
      <c r="C424" s="25">
        <f t="shared" ca="1" si="6"/>
        <v>35.008535239257959</v>
      </c>
      <c r="D424" s="25">
        <f ca="1">IF(B424&gt;DATA_ANALYSIS!S$9, DATA_ANALYSIS!S$9, B424)</f>
        <v>20</v>
      </c>
      <c r="E424" s="25">
        <f ca="1">IF(B424&lt;DATA_ANALYSIS!S$8,C424,IF(B424&gt;DATA_ANALYSIS!S$9,D424,B424))</f>
        <v>20</v>
      </c>
      <c r="F424" s="25">
        <f ca="1">DATA_ANALYSIS!E$20*'MONTE CARLO ANALYSIS'!E424+DATA_ANALYSIS!R$20</f>
        <v>42.589686526355941</v>
      </c>
      <c r="G424" s="23"/>
      <c r="H424" s="23"/>
      <c r="I424" s="23"/>
    </row>
    <row r="425" spans="2:9" x14ac:dyDescent="0.25">
      <c r="B425" s="25">
        <f ca="1">_xlfn.NORM.INV(RAND(), DATA_ANALYSIS!Q$23, DATA_ANALYSIS!U$20)</f>
        <v>23.464448174689874</v>
      </c>
      <c r="C425" s="25">
        <f t="shared" ca="1" si="6"/>
        <v>23.464448174689874</v>
      </c>
      <c r="D425" s="25">
        <f ca="1">IF(B425&gt;DATA_ANALYSIS!S$9, DATA_ANALYSIS!S$9, B425)</f>
        <v>20</v>
      </c>
      <c r="E425" s="25">
        <f ca="1">IF(B425&lt;DATA_ANALYSIS!S$8,C425,IF(B425&gt;DATA_ANALYSIS!S$9,D425,B425))</f>
        <v>20</v>
      </c>
      <c r="F425" s="25">
        <f ca="1">DATA_ANALYSIS!E$20*'MONTE CARLO ANALYSIS'!E425+DATA_ANALYSIS!R$20</f>
        <v>42.589686526355941</v>
      </c>
      <c r="G425" s="23"/>
      <c r="H425" s="23"/>
      <c r="I425" s="23"/>
    </row>
    <row r="426" spans="2:9" x14ac:dyDescent="0.25">
      <c r="B426" s="25">
        <f ca="1">_xlfn.NORM.INV(RAND(), DATA_ANALYSIS!Q$23, DATA_ANALYSIS!U$20)</f>
        <v>51.668323056018252</v>
      </c>
      <c r="C426" s="25">
        <f t="shared" ca="1" si="6"/>
        <v>51.668323056018252</v>
      </c>
      <c r="D426" s="25">
        <f ca="1">IF(B426&gt;DATA_ANALYSIS!S$9, DATA_ANALYSIS!S$9, B426)</f>
        <v>20</v>
      </c>
      <c r="E426" s="25">
        <f ca="1">IF(B426&lt;DATA_ANALYSIS!S$8,C426,IF(B426&gt;DATA_ANALYSIS!S$9,D426,B426))</f>
        <v>20</v>
      </c>
      <c r="F426" s="25">
        <f ca="1">DATA_ANALYSIS!E$20*'MONTE CARLO ANALYSIS'!E426+DATA_ANALYSIS!R$20</f>
        <v>42.589686526355941</v>
      </c>
      <c r="G426" s="23"/>
      <c r="H426" s="23"/>
      <c r="I426" s="23"/>
    </row>
    <row r="427" spans="2:9" x14ac:dyDescent="0.25">
      <c r="B427" s="25">
        <f ca="1">_xlfn.NORM.INV(RAND(), DATA_ANALYSIS!Q$23, DATA_ANALYSIS!U$20)</f>
        <v>20.776310149622759</v>
      </c>
      <c r="C427" s="25">
        <f t="shared" ca="1" si="6"/>
        <v>20.776310149622759</v>
      </c>
      <c r="D427" s="25">
        <f ca="1">IF(B427&gt;DATA_ANALYSIS!S$9, DATA_ANALYSIS!S$9, B427)</f>
        <v>20</v>
      </c>
      <c r="E427" s="25">
        <f ca="1">IF(B427&lt;DATA_ANALYSIS!S$8,C427,IF(B427&gt;DATA_ANALYSIS!S$9,D427,B427))</f>
        <v>20</v>
      </c>
      <c r="F427" s="25">
        <f ca="1">DATA_ANALYSIS!E$20*'MONTE CARLO ANALYSIS'!E427+DATA_ANALYSIS!R$20</f>
        <v>42.589686526355941</v>
      </c>
      <c r="G427" s="23"/>
      <c r="H427" s="23"/>
      <c r="I427" s="23"/>
    </row>
    <row r="428" spans="2:9" x14ac:dyDescent="0.25">
      <c r="B428" s="25">
        <f ca="1">_xlfn.NORM.INV(RAND(), DATA_ANALYSIS!Q$23, DATA_ANALYSIS!U$20)</f>
        <v>9.9578711074944479</v>
      </c>
      <c r="C428" s="25">
        <f t="shared" ca="1" si="6"/>
        <v>9.9578711074944479</v>
      </c>
      <c r="D428" s="25">
        <f ca="1">IF(B428&gt;DATA_ANALYSIS!S$9, DATA_ANALYSIS!S$9, B428)</f>
        <v>9.9578711074944479</v>
      </c>
      <c r="E428" s="25">
        <f ca="1">IF(B428&lt;DATA_ANALYSIS!S$8,C428,IF(B428&gt;DATA_ANALYSIS!S$9,D428,B428))</f>
        <v>9.9578711074944479</v>
      </c>
      <c r="F428" s="25">
        <f ca="1">DATA_ANALYSIS!E$20*'MONTE CARLO ANALYSIS'!E428+DATA_ANALYSIS!R$20</f>
        <v>20.588887133227885</v>
      </c>
      <c r="G428" s="23"/>
      <c r="H428" s="23"/>
      <c r="I428" s="23"/>
    </row>
    <row r="429" spans="2:9" x14ac:dyDescent="0.25">
      <c r="B429" s="25">
        <f ca="1">_xlfn.NORM.INV(RAND(), DATA_ANALYSIS!Q$23, DATA_ANALYSIS!U$20)</f>
        <v>-10.108196371466068</v>
      </c>
      <c r="C429" s="25">
        <f t="shared" ca="1" si="6"/>
        <v>0</v>
      </c>
      <c r="D429" s="25">
        <f ca="1">IF(B429&gt;DATA_ANALYSIS!S$9, DATA_ANALYSIS!S$9, B429)</f>
        <v>-10.108196371466068</v>
      </c>
      <c r="E429" s="25">
        <f ca="1">IF(B429&lt;DATA_ANALYSIS!S$8,C429,IF(B429&gt;DATA_ANALYSIS!S$9,D429,B429))</f>
        <v>0</v>
      </c>
      <c r="F429" s="25">
        <f ca="1">DATA_ANALYSIS!E$20*'MONTE CARLO ANALYSIS'!E429+DATA_ANALYSIS!R$20</f>
        <v>-1.2273160806256698</v>
      </c>
      <c r="G429" s="23"/>
      <c r="H429" s="23"/>
      <c r="I429" s="23"/>
    </row>
    <row r="430" spans="2:9" x14ac:dyDescent="0.25">
      <c r="B430" s="25">
        <f ca="1">_xlfn.NORM.INV(RAND(), DATA_ANALYSIS!Q$23, DATA_ANALYSIS!U$20)</f>
        <v>14.752621235157051</v>
      </c>
      <c r="C430" s="25">
        <f t="shared" ca="1" si="6"/>
        <v>14.752621235157051</v>
      </c>
      <c r="D430" s="25">
        <f ca="1">IF(B430&gt;DATA_ANALYSIS!S$9, DATA_ANALYSIS!S$9, B430)</f>
        <v>14.752621235157051</v>
      </c>
      <c r="E430" s="25">
        <f ca="1">IF(B430&lt;DATA_ANALYSIS!S$8,C430,IF(B430&gt;DATA_ANALYSIS!S$9,D430,B430))</f>
        <v>14.752621235157051</v>
      </c>
      <c r="F430" s="25">
        <f ca="1">DATA_ANALYSIS!E$20*'MONTE CARLO ANALYSIS'!E430+DATA_ANALYSIS!R$20</f>
        <v>31.09346607540877</v>
      </c>
      <c r="G430" s="23"/>
      <c r="H430" s="23"/>
      <c r="I430" s="23"/>
    </row>
    <row r="431" spans="2:9" x14ac:dyDescent="0.25">
      <c r="B431" s="25">
        <f ca="1">_xlfn.NORM.INV(RAND(), DATA_ANALYSIS!Q$23, DATA_ANALYSIS!U$20)</f>
        <v>2.0114412797873804</v>
      </c>
      <c r="C431" s="25">
        <f t="shared" ca="1" si="6"/>
        <v>2.0114412797873804</v>
      </c>
      <c r="D431" s="25">
        <f ca="1">IF(B431&gt;DATA_ANALYSIS!S$9, DATA_ANALYSIS!S$9, B431)</f>
        <v>2.0114412797873804</v>
      </c>
      <c r="E431" s="25">
        <f ca="1">IF(B431&lt;DATA_ANALYSIS!S$8,C431,IF(B431&gt;DATA_ANALYSIS!S$9,D431,B431))</f>
        <v>2.0114412797873804</v>
      </c>
      <c r="F431" s="25">
        <f ca="1">DATA_ANALYSIS!E$20*'MONTE CARLO ANALYSIS'!E431+DATA_ANALYSIS!R$20</f>
        <v>3.1794503093860342</v>
      </c>
      <c r="G431" s="23"/>
      <c r="H431" s="23"/>
      <c r="I431" s="23"/>
    </row>
    <row r="432" spans="2:9" x14ac:dyDescent="0.25">
      <c r="B432" s="25">
        <f ca="1">_xlfn.NORM.INV(RAND(), DATA_ANALYSIS!Q$23, DATA_ANALYSIS!U$20)</f>
        <v>-2.9659778313227285</v>
      </c>
      <c r="C432" s="25">
        <f t="shared" ca="1" si="6"/>
        <v>0</v>
      </c>
      <c r="D432" s="25">
        <f ca="1">IF(B432&gt;DATA_ANALYSIS!S$9, DATA_ANALYSIS!S$9, B432)</f>
        <v>-2.9659778313227285</v>
      </c>
      <c r="E432" s="25">
        <f ca="1">IF(B432&lt;DATA_ANALYSIS!S$8,C432,IF(B432&gt;DATA_ANALYSIS!S$9,D432,B432))</f>
        <v>0</v>
      </c>
      <c r="F432" s="25">
        <f ca="1">DATA_ANALYSIS!E$20*'MONTE CARLO ANALYSIS'!E432+DATA_ANALYSIS!R$20</f>
        <v>-1.2273160806256698</v>
      </c>
      <c r="G432" s="23"/>
      <c r="H432" s="23"/>
      <c r="I432" s="23"/>
    </row>
    <row r="433" spans="2:9" x14ac:dyDescent="0.25">
      <c r="B433" s="25">
        <f ca="1">_xlfn.NORM.INV(RAND(), DATA_ANALYSIS!Q$23, DATA_ANALYSIS!U$20)</f>
        <v>15.059497003858271</v>
      </c>
      <c r="C433" s="25">
        <f t="shared" ca="1" si="6"/>
        <v>15.059497003858271</v>
      </c>
      <c r="D433" s="25">
        <f ca="1">IF(B433&gt;DATA_ANALYSIS!S$9, DATA_ANALYSIS!S$9, B433)</f>
        <v>15.059497003858271</v>
      </c>
      <c r="E433" s="25">
        <f ca="1">IF(B433&lt;DATA_ANALYSIS!S$8,C433,IF(B433&gt;DATA_ANALYSIS!S$9,D433,B433))</f>
        <v>15.059497003858271</v>
      </c>
      <c r="F433" s="25">
        <f ca="1">DATA_ANALYSIS!E$20*'MONTE CARLO ANALYSIS'!E433+DATA_ANALYSIS!R$20</f>
        <v>31.765784893268808</v>
      </c>
      <c r="G433" s="23"/>
      <c r="H433" s="23"/>
      <c r="I433" s="23"/>
    </row>
    <row r="434" spans="2:9" x14ac:dyDescent="0.25">
      <c r="B434" s="25">
        <f ca="1">_xlfn.NORM.INV(RAND(), DATA_ANALYSIS!Q$23, DATA_ANALYSIS!U$20)</f>
        <v>18.34011968573499</v>
      </c>
      <c r="C434" s="25">
        <f t="shared" ca="1" si="6"/>
        <v>18.34011968573499</v>
      </c>
      <c r="D434" s="25">
        <f ca="1">IF(B434&gt;DATA_ANALYSIS!S$9, DATA_ANALYSIS!S$9, B434)</f>
        <v>18.34011968573499</v>
      </c>
      <c r="E434" s="25">
        <f ca="1">IF(B434&lt;DATA_ANALYSIS!S$8,C434,IF(B434&gt;DATA_ANALYSIS!S$9,D434,B434))</f>
        <v>18.34011968573499</v>
      </c>
      <c r="F434" s="25">
        <f ca="1">DATA_ANALYSIS!E$20*'MONTE CARLO ANALYSIS'!E434+DATA_ANALYSIS!R$20</f>
        <v>38.953137523484571</v>
      </c>
      <c r="G434" s="23"/>
      <c r="H434" s="23"/>
      <c r="I434" s="23"/>
    </row>
    <row r="435" spans="2:9" x14ac:dyDescent="0.25">
      <c r="B435" s="25">
        <f ca="1">_xlfn.NORM.INV(RAND(), DATA_ANALYSIS!Q$23, DATA_ANALYSIS!U$20)</f>
        <v>6.7554017092092717</v>
      </c>
      <c r="C435" s="25">
        <f t="shared" ca="1" si="6"/>
        <v>6.7554017092092717</v>
      </c>
      <c r="D435" s="25">
        <f ca="1">IF(B435&gt;DATA_ANALYSIS!S$9, DATA_ANALYSIS!S$9, B435)</f>
        <v>6.7554017092092717</v>
      </c>
      <c r="E435" s="25">
        <f ca="1">IF(B435&lt;DATA_ANALYSIS!S$8,C435,IF(B435&gt;DATA_ANALYSIS!S$9,D435,B435))</f>
        <v>6.7554017092092717</v>
      </c>
      <c r="F435" s="25">
        <f ca="1">DATA_ANALYSIS!E$20*'MONTE CARLO ANALYSIS'!E435+DATA_ANALYSIS!R$20</f>
        <v>13.572756634555866</v>
      </c>
      <c r="G435" s="23"/>
      <c r="H435" s="23"/>
      <c r="I435" s="23"/>
    </row>
    <row r="436" spans="2:9" x14ac:dyDescent="0.25">
      <c r="B436" s="25">
        <f ca="1">_xlfn.NORM.INV(RAND(), DATA_ANALYSIS!Q$23, DATA_ANALYSIS!U$20)</f>
        <v>8.8068809203862397</v>
      </c>
      <c r="C436" s="25">
        <f t="shared" ca="1" si="6"/>
        <v>8.8068809203862397</v>
      </c>
      <c r="D436" s="25">
        <f ca="1">IF(B436&gt;DATA_ANALYSIS!S$9, DATA_ANALYSIS!S$9, B436)</f>
        <v>8.8068809203862397</v>
      </c>
      <c r="E436" s="25">
        <f ca="1">IF(B436&lt;DATA_ANALYSIS!S$8,C436,IF(B436&gt;DATA_ANALYSIS!S$9,D436,B436))</f>
        <v>8.8068809203862397</v>
      </c>
      <c r="F436" s="25">
        <f ca="1">DATA_ANALYSIS!E$20*'MONTE CARLO ANALYSIS'!E436+DATA_ANALYSIS!R$20</f>
        <v>18.067240131771353</v>
      </c>
      <c r="G436" s="23"/>
      <c r="H436" s="23"/>
      <c r="I436" s="23"/>
    </row>
    <row r="437" spans="2:9" x14ac:dyDescent="0.25">
      <c r="B437" s="25">
        <f ca="1">_xlfn.NORM.INV(RAND(), DATA_ANALYSIS!Q$23, DATA_ANALYSIS!U$20)</f>
        <v>5.8146986563665486</v>
      </c>
      <c r="C437" s="25">
        <f t="shared" ca="1" si="6"/>
        <v>5.8146986563665486</v>
      </c>
      <c r="D437" s="25">
        <f ca="1">IF(B437&gt;DATA_ANALYSIS!S$9, DATA_ANALYSIS!S$9, B437)</f>
        <v>5.8146986563665486</v>
      </c>
      <c r="E437" s="25">
        <f ca="1">IF(B437&lt;DATA_ANALYSIS!S$8,C437,IF(B437&gt;DATA_ANALYSIS!S$9,D437,B437))</f>
        <v>5.8146986563665486</v>
      </c>
      <c r="F437" s="25">
        <f ca="1">DATA_ANALYSIS!E$20*'MONTE CARLO ANALYSIS'!E437+DATA_ANALYSIS!R$20</f>
        <v>11.511817228615607</v>
      </c>
      <c r="G437" s="23"/>
      <c r="H437" s="23"/>
      <c r="I437" s="23"/>
    </row>
    <row r="438" spans="2:9" x14ac:dyDescent="0.25">
      <c r="B438" s="25">
        <f ca="1">_xlfn.NORM.INV(RAND(), DATA_ANALYSIS!Q$23, DATA_ANALYSIS!U$20)</f>
        <v>33.789924902018136</v>
      </c>
      <c r="C438" s="25">
        <f t="shared" ca="1" si="6"/>
        <v>33.789924902018136</v>
      </c>
      <c r="D438" s="25">
        <f ca="1">IF(B438&gt;DATA_ANALYSIS!S$9, DATA_ANALYSIS!S$9, B438)</f>
        <v>20</v>
      </c>
      <c r="E438" s="25">
        <f ca="1">IF(B438&lt;DATA_ANALYSIS!S$8,C438,IF(B438&gt;DATA_ANALYSIS!S$9,D438,B438))</f>
        <v>20</v>
      </c>
      <c r="F438" s="25">
        <f ca="1">DATA_ANALYSIS!E$20*'MONTE CARLO ANALYSIS'!E438+DATA_ANALYSIS!R$20</f>
        <v>42.589686526355941</v>
      </c>
      <c r="G438" s="23"/>
      <c r="H438" s="23"/>
      <c r="I438" s="23"/>
    </row>
    <row r="439" spans="2:9" x14ac:dyDescent="0.25">
      <c r="B439" s="25">
        <f ca="1">_xlfn.NORM.INV(RAND(), DATA_ANALYSIS!Q$23, DATA_ANALYSIS!U$20)</f>
        <v>15.290509492026803</v>
      </c>
      <c r="C439" s="25">
        <f t="shared" ca="1" si="6"/>
        <v>15.290509492026803</v>
      </c>
      <c r="D439" s="25">
        <f ca="1">IF(B439&gt;DATA_ANALYSIS!S$9, DATA_ANALYSIS!S$9, B439)</f>
        <v>15.290509492026803</v>
      </c>
      <c r="E439" s="25">
        <f ca="1">IF(B439&lt;DATA_ANALYSIS!S$8,C439,IF(B439&gt;DATA_ANALYSIS!S$9,D439,B439))</f>
        <v>15.290509492026803</v>
      </c>
      <c r="F439" s="25">
        <f ca="1">DATA_ANALYSIS!E$20*'MONTE CARLO ANALYSIS'!E439+DATA_ANALYSIS!R$20</f>
        <v>32.271898633085108</v>
      </c>
      <c r="G439" s="23"/>
      <c r="H439" s="23"/>
      <c r="I439" s="23"/>
    </row>
    <row r="440" spans="2:9" x14ac:dyDescent="0.25">
      <c r="B440" s="25">
        <f ca="1">_xlfn.NORM.INV(RAND(), DATA_ANALYSIS!Q$23, DATA_ANALYSIS!U$20)</f>
        <v>1.0124614478961647</v>
      </c>
      <c r="C440" s="25">
        <f t="shared" ca="1" si="6"/>
        <v>1.0124614478961647</v>
      </c>
      <c r="D440" s="25">
        <f ca="1">IF(B440&gt;DATA_ANALYSIS!S$9, DATA_ANALYSIS!S$9, B440)</f>
        <v>1.0124614478961647</v>
      </c>
      <c r="E440" s="25">
        <f ca="1">IF(B440&lt;DATA_ANALYSIS!S$8,C440,IF(B440&gt;DATA_ANALYSIS!S$9,D440,B440))</f>
        <v>1.0124614478961647</v>
      </c>
      <c r="F440" s="25">
        <f ca="1">DATA_ANALYSIS!E$20*'MONTE CARLO ANALYSIS'!E440+DATA_ANALYSIS!R$20</f>
        <v>0.99083521447106149</v>
      </c>
      <c r="G440" s="23"/>
      <c r="H440" s="23"/>
      <c r="I440" s="23"/>
    </row>
    <row r="441" spans="2:9" x14ac:dyDescent="0.25">
      <c r="B441" s="25">
        <f ca="1">_xlfn.NORM.INV(RAND(), DATA_ANALYSIS!Q$23, DATA_ANALYSIS!U$20)</f>
        <v>33.582499282688346</v>
      </c>
      <c r="C441" s="25">
        <f t="shared" ca="1" si="6"/>
        <v>33.582499282688346</v>
      </c>
      <c r="D441" s="25">
        <f ca="1">IF(B441&gt;DATA_ANALYSIS!S$9, DATA_ANALYSIS!S$9, B441)</f>
        <v>20</v>
      </c>
      <c r="E441" s="25">
        <f ca="1">IF(B441&lt;DATA_ANALYSIS!S$8,C441,IF(B441&gt;DATA_ANALYSIS!S$9,D441,B441))</f>
        <v>20</v>
      </c>
      <c r="F441" s="25">
        <f ca="1">DATA_ANALYSIS!E$20*'MONTE CARLO ANALYSIS'!E441+DATA_ANALYSIS!R$20</f>
        <v>42.589686526355941</v>
      </c>
      <c r="G441" s="23"/>
      <c r="H441" s="23"/>
      <c r="I441" s="23"/>
    </row>
    <row r="442" spans="2:9" x14ac:dyDescent="0.25">
      <c r="B442" s="25">
        <f ca="1">_xlfn.NORM.INV(RAND(), DATA_ANALYSIS!Q$23, DATA_ANALYSIS!U$20)</f>
        <v>14.174781207071488</v>
      </c>
      <c r="C442" s="25">
        <f t="shared" ca="1" si="6"/>
        <v>14.174781207071488</v>
      </c>
      <c r="D442" s="25">
        <f ca="1">IF(B442&gt;DATA_ANALYSIS!S$9, DATA_ANALYSIS!S$9, B442)</f>
        <v>14.174781207071488</v>
      </c>
      <c r="E442" s="25">
        <f ca="1">IF(B442&lt;DATA_ANALYSIS!S$8,C442,IF(B442&gt;DATA_ANALYSIS!S$9,D442,B442))</f>
        <v>14.174781207071488</v>
      </c>
      <c r="F442" s="25">
        <f ca="1">DATA_ANALYSIS!E$20*'MONTE CARLO ANALYSIS'!E442+DATA_ANALYSIS!R$20</f>
        <v>29.827505174556599</v>
      </c>
      <c r="G442" s="23"/>
      <c r="H442" s="23"/>
      <c r="I442" s="23"/>
    </row>
    <row r="443" spans="2:9" x14ac:dyDescent="0.25">
      <c r="B443" s="25">
        <f ca="1">_xlfn.NORM.INV(RAND(), DATA_ANALYSIS!Q$23, DATA_ANALYSIS!U$20)</f>
        <v>15.130438667428368</v>
      </c>
      <c r="C443" s="25">
        <f t="shared" ca="1" si="6"/>
        <v>15.130438667428368</v>
      </c>
      <c r="D443" s="25">
        <f ca="1">IF(B443&gt;DATA_ANALYSIS!S$9, DATA_ANALYSIS!S$9, B443)</f>
        <v>15.130438667428368</v>
      </c>
      <c r="E443" s="25">
        <f ca="1">IF(B443&lt;DATA_ANALYSIS!S$8,C443,IF(B443&gt;DATA_ANALYSIS!S$9,D443,B443))</f>
        <v>15.130438667428368</v>
      </c>
      <c r="F443" s="25">
        <f ca="1">DATA_ANALYSIS!E$20*'MONTE CARLO ANALYSIS'!E443+DATA_ANALYSIS!R$20</f>
        <v>31.921207446148543</v>
      </c>
      <c r="G443" s="23"/>
      <c r="H443" s="23"/>
      <c r="I443" s="23"/>
    </row>
    <row r="444" spans="2:9" x14ac:dyDescent="0.25">
      <c r="B444" s="25">
        <f ca="1">_xlfn.NORM.INV(RAND(), DATA_ANALYSIS!Q$23, DATA_ANALYSIS!U$20)</f>
        <v>10.726336484555866</v>
      </c>
      <c r="C444" s="25">
        <f t="shared" ca="1" si="6"/>
        <v>10.726336484555866</v>
      </c>
      <c r="D444" s="25">
        <f ca="1">IF(B444&gt;DATA_ANALYSIS!S$9, DATA_ANALYSIS!S$9, B444)</f>
        <v>10.726336484555866</v>
      </c>
      <c r="E444" s="25">
        <f ca="1">IF(B444&lt;DATA_ANALYSIS!S$8,C444,IF(B444&gt;DATA_ANALYSIS!S$9,D444,B444))</f>
        <v>10.726336484555866</v>
      </c>
      <c r="F444" s="25">
        <f ca="1">DATA_ANALYSIS!E$20*'MONTE CARLO ANALYSIS'!E444+DATA_ANALYSIS!R$20</f>
        <v>22.272479604731647</v>
      </c>
      <c r="G444" s="23"/>
      <c r="H444" s="23"/>
      <c r="I444" s="23"/>
    </row>
    <row r="445" spans="2:9" x14ac:dyDescent="0.25">
      <c r="B445" s="25">
        <f ca="1">_xlfn.NORM.INV(RAND(), DATA_ANALYSIS!Q$23, DATA_ANALYSIS!U$20)</f>
        <v>36.801690271204933</v>
      </c>
      <c r="C445" s="25">
        <f t="shared" ca="1" si="6"/>
        <v>36.801690271204933</v>
      </c>
      <c r="D445" s="25">
        <f ca="1">IF(B445&gt;DATA_ANALYSIS!S$9, DATA_ANALYSIS!S$9, B445)</f>
        <v>20</v>
      </c>
      <c r="E445" s="25">
        <f ca="1">IF(B445&lt;DATA_ANALYSIS!S$8,C445,IF(B445&gt;DATA_ANALYSIS!S$9,D445,B445))</f>
        <v>20</v>
      </c>
      <c r="F445" s="25">
        <f ca="1">DATA_ANALYSIS!E$20*'MONTE CARLO ANALYSIS'!E445+DATA_ANALYSIS!R$20</f>
        <v>42.589686526355941</v>
      </c>
      <c r="G445" s="23"/>
      <c r="H445" s="23"/>
      <c r="I445" s="23"/>
    </row>
    <row r="446" spans="2:9" x14ac:dyDescent="0.25">
      <c r="B446" s="25">
        <f ca="1">_xlfn.NORM.INV(RAND(), DATA_ANALYSIS!Q$23, DATA_ANALYSIS!U$20)</f>
        <v>18.979933633066178</v>
      </c>
      <c r="C446" s="25">
        <f t="shared" ca="1" si="6"/>
        <v>18.979933633066178</v>
      </c>
      <c r="D446" s="25">
        <f ca="1">IF(B446&gt;DATA_ANALYSIS!S$9, DATA_ANALYSIS!S$9, B446)</f>
        <v>18.979933633066178</v>
      </c>
      <c r="E446" s="25">
        <f ca="1">IF(B446&lt;DATA_ANALYSIS!S$8,C446,IF(B446&gt;DATA_ANALYSIS!S$9,D446,B446))</f>
        <v>18.979933633066178</v>
      </c>
      <c r="F446" s="25">
        <f ca="1">DATA_ANALYSIS!E$20*'MONTE CARLO ANALYSIS'!E446+DATA_ANALYSIS!R$20</f>
        <v>40.354873993394264</v>
      </c>
      <c r="G446" s="23"/>
      <c r="H446" s="23"/>
      <c r="I446" s="23"/>
    </row>
    <row r="447" spans="2:9" x14ac:dyDescent="0.25">
      <c r="B447" s="25">
        <f ca="1">_xlfn.NORM.INV(RAND(), DATA_ANALYSIS!Q$23, DATA_ANALYSIS!U$20)</f>
        <v>33.111255142489739</v>
      </c>
      <c r="C447" s="25">
        <f t="shared" ca="1" si="6"/>
        <v>33.111255142489739</v>
      </c>
      <c r="D447" s="25">
        <f ca="1">IF(B447&gt;DATA_ANALYSIS!S$9, DATA_ANALYSIS!S$9, B447)</f>
        <v>20</v>
      </c>
      <c r="E447" s="25">
        <f ca="1">IF(B447&lt;DATA_ANALYSIS!S$8,C447,IF(B447&gt;DATA_ANALYSIS!S$9,D447,B447))</f>
        <v>20</v>
      </c>
      <c r="F447" s="25">
        <f ca="1">DATA_ANALYSIS!E$20*'MONTE CARLO ANALYSIS'!E447+DATA_ANALYSIS!R$20</f>
        <v>42.589686526355941</v>
      </c>
      <c r="G447" s="23"/>
      <c r="H447" s="23"/>
      <c r="I447" s="23"/>
    </row>
    <row r="448" spans="2:9" x14ac:dyDescent="0.25">
      <c r="B448" s="25">
        <f ca="1">_xlfn.NORM.INV(RAND(), DATA_ANALYSIS!Q$23, DATA_ANALYSIS!U$20)</f>
        <v>12.320225967046273</v>
      </c>
      <c r="C448" s="25">
        <f t="shared" ca="1" si="6"/>
        <v>12.320225967046273</v>
      </c>
      <c r="D448" s="25">
        <f ca="1">IF(B448&gt;DATA_ANALYSIS!S$9, DATA_ANALYSIS!S$9, B448)</f>
        <v>12.320225967046273</v>
      </c>
      <c r="E448" s="25">
        <f ca="1">IF(B448&lt;DATA_ANALYSIS!S$8,C448,IF(B448&gt;DATA_ANALYSIS!S$9,D448,B448))</f>
        <v>12.320225967046273</v>
      </c>
      <c r="F448" s="25">
        <f ca="1">DATA_ANALYSIS!E$20*'MONTE CARLO ANALYSIS'!E448+DATA_ANALYSIS!R$20</f>
        <v>25.764452585207785</v>
      </c>
      <c r="G448" s="23"/>
      <c r="H448" s="23"/>
      <c r="I448" s="23"/>
    </row>
    <row r="449" spans="2:9" x14ac:dyDescent="0.25">
      <c r="B449" s="25">
        <f ca="1">_xlfn.NORM.INV(RAND(), DATA_ANALYSIS!Q$23, DATA_ANALYSIS!U$20)</f>
        <v>34.116941535482937</v>
      </c>
      <c r="C449" s="25">
        <f t="shared" ca="1" si="6"/>
        <v>34.116941535482937</v>
      </c>
      <c r="D449" s="25">
        <f ca="1">IF(B449&gt;DATA_ANALYSIS!S$9, DATA_ANALYSIS!S$9, B449)</f>
        <v>20</v>
      </c>
      <c r="E449" s="25">
        <f ca="1">IF(B449&lt;DATA_ANALYSIS!S$8,C449,IF(B449&gt;DATA_ANALYSIS!S$9,D449,B449))</f>
        <v>20</v>
      </c>
      <c r="F449" s="25">
        <f ca="1">DATA_ANALYSIS!E$20*'MONTE CARLO ANALYSIS'!E449+DATA_ANALYSIS!R$20</f>
        <v>42.589686526355941</v>
      </c>
      <c r="G449" s="23"/>
      <c r="H449" s="23"/>
      <c r="I449" s="23"/>
    </row>
    <row r="450" spans="2:9" x14ac:dyDescent="0.25">
      <c r="B450" s="25">
        <f ca="1">_xlfn.NORM.INV(RAND(), DATA_ANALYSIS!Q$23, DATA_ANALYSIS!U$20)</f>
        <v>16.881994421794943</v>
      </c>
      <c r="C450" s="25">
        <f t="shared" ca="1" si="6"/>
        <v>16.881994421794943</v>
      </c>
      <c r="D450" s="25">
        <f ca="1">IF(B450&gt;DATA_ANALYSIS!S$9, DATA_ANALYSIS!S$9, B450)</f>
        <v>16.881994421794943</v>
      </c>
      <c r="E450" s="25">
        <f ca="1">IF(B450&lt;DATA_ANALYSIS!S$8,C450,IF(B450&gt;DATA_ANALYSIS!S$9,D450,B450))</f>
        <v>16.881994421794943</v>
      </c>
      <c r="F450" s="25">
        <f ca="1">DATA_ANALYSIS!E$20*'MONTE CARLO ANALYSIS'!E450+DATA_ANALYSIS!R$20</f>
        <v>35.758603598916231</v>
      </c>
      <c r="G450" s="23"/>
      <c r="H450" s="23"/>
      <c r="I450" s="23"/>
    </row>
    <row r="451" spans="2:9" x14ac:dyDescent="0.25">
      <c r="B451" s="25">
        <f ca="1">_xlfn.NORM.INV(RAND(), DATA_ANALYSIS!Q$23, DATA_ANALYSIS!U$20)</f>
        <v>19.144933036073301</v>
      </c>
      <c r="C451" s="25">
        <f t="shared" ca="1" si="6"/>
        <v>19.144933036073301</v>
      </c>
      <c r="D451" s="25">
        <f ca="1">IF(B451&gt;DATA_ANALYSIS!S$9, DATA_ANALYSIS!S$9, B451)</f>
        <v>19.144933036073301</v>
      </c>
      <c r="E451" s="25">
        <f ca="1">IF(B451&lt;DATA_ANALYSIS!S$8,C451,IF(B451&gt;DATA_ANALYSIS!S$9,D451,B451))</f>
        <v>19.144933036073301</v>
      </c>
      <c r="F451" s="25">
        <f ca="1">DATA_ANALYSIS!E$20*'MONTE CARLO ANALYSIS'!E451+DATA_ANALYSIS!R$20</f>
        <v>40.716362956979943</v>
      </c>
      <c r="G451" s="23"/>
      <c r="H451" s="23"/>
      <c r="I451" s="23"/>
    </row>
    <row r="452" spans="2:9" x14ac:dyDescent="0.25">
      <c r="B452" s="25">
        <f ca="1">_xlfn.NORM.INV(RAND(), DATA_ANALYSIS!Q$23, DATA_ANALYSIS!U$20)</f>
        <v>21.921867888206808</v>
      </c>
      <c r="C452" s="25">
        <f t="shared" ca="1" si="6"/>
        <v>21.921867888206808</v>
      </c>
      <c r="D452" s="25">
        <f ca="1">IF(B452&gt;DATA_ANALYSIS!S$9, DATA_ANALYSIS!S$9, B452)</f>
        <v>20</v>
      </c>
      <c r="E452" s="25">
        <f ca="1">IF(B452&lt;DATA_ANALYSIS!S$8,C452,IF(B452&gt;DATA_ANALYSIS!S$9,D452,B452))</f>
        <v>20</v>
      </c>
      <c r="F452" s="25">
        <f ca="1">DATA_ANALYSIS!E$20*'MONTE CARLO ANALYSIS'!E452+DATA_ANALYSIS!R$20</f>
        <v>42.589686526355941</v>
      </c>
      <c r="G452" s="23"/>
      <c r="H452" s="23"/>
      <c r="I452" s="23"/>
    </row>
    <row r="453" spans="2:9" x14ac:dyDescent="0.25">
      <c r="B453" s="25">
        <f ca="1">_xlfn.NORM.INV(RAND(), DATA_ANALYSIS!Q$23, DATA_ANALYSIS!U$20)</f>
        <v>16.681870921624927</v>
      </c>
      <c r="C453" s="25">
        <f t="shared" ref="C453:C516" ca="1" si="7">IF(B453&lt;0,0, B453)</f>
        <v>16.681870921624927</v>
      </c>
      <c r="D453" s="25">
        <f ca="1">IF(B453&gt;DATA_ANALYSIS!S$9, DATA_ANALYSIS!S$9, B453)</f>
        <v>16.681870921624927</v>
      </c>
      <c r="E453" s="25">
        <f ca="1">IF(B453&lt;DATA_ANALYSIS!S$8,C453,IF(B453&gt;DATA_ANALYSIS!S$9,D453,B453))</f>
        <v>16.681870921624927</v>
      </c>
      <c r="F453" s="25">
        <f ca="1">DATA_ANALYSIS!E$20*'MONTE CARLO ANALYSIS'!E453+DATA_ANALYSIS!R$20</f>
        <v>35.320163002482843</v>
      </c>
      <c r="G453" s="23"/>
      <c r="H453" s="23"/>
      <c r="I453" s="23"/>
    </row>
    <row r="454" spans="2:9" x14ac:dyDescent="0.25">
      <c r="B454" s="25">
        <f ca="1">_xlfn.NORM.INV(RAND(), DATA_ANALYSIS!Q$23, DATA_ANALYSIS!U$20)</f>
        <v>30.792576595453134</v>
      </c>
      <c r="C454" s="25">
        <f t="shared" ca="1" si="7"/>
        <v>30.792576595453134</v>
      </c>
      <c r="D454" s="25">
        <f ca="1">IF(B454&gt;DATA_ANALYSIS!S$9, DATA_ANALYSIS!S$9, B454)</f>
        <v>20</v>
      </c>
      <c r="E454" s="25">
        <f ca="1">IF(B454&lt;DATA_ANALYSIS!S$8,C454,IF(B454&gt;DATA_ANALYSIS!S$9,D454,B454))</f>
        <v>20</v>
      </c>
      <c r="F454" s="25">
        <f ca="1">DATA_ANALYSIS!E$20*'MONTE CARLO ANALYSIS'!E454+DATA_ANALYSIS!R$20</f>
        <v>42.589686526355941</v>
      </c>
      <c r="G454" s="23"/>
      <c r="H454" s="23"/>
      <c r="I454" s="23"/>
    </row>
    <row r="455" spans="2:9" x14ac:dyDescent="0.25">
      <c r="B455" s="25">
        <f ca="1">_xlfn.NORM.INV(RAND(), DATA_ANALYSIS!Q$23, DATA_ANALYSIS!U$20)</f>
        <v>-2.6297031991693594</v>
      </c>
      <c r="C455" s="25">
        <f t="shared" ca="1" si="7"/>
        <v>0</v>
      </c>
      <c r="D455" s="25">
        <f ca="1">IF(B455&gt;DATA_ANALYSIS!S$9, DATA_ANALYSIS!S$9, B455)</f>
        <v>-2.6297031991693594</v>
      </c>
      <c r="E455" s="25">
        <f ca="1">IF(B455&lt;DATA_ANALYSIS!S$8,C455,IF(B455&gt;DATA_ANALYSIS!S$9,D455,B455))</f>
        <v>0</v>
      </c>
      <c r="F455" s="25">
        <f ca="1">DATA_ANALYSIS!E$20*'MONTE CARLO ANALYSIS'!E455+DATA_ANALYSIS!R$20</f>
        <v>-1.2273160806256698</v>
      </c>
      <c r="G455" s="23"/>
      <c r="H455" s="23"/>
      <c r="I455" s="23"/>
    </row>
    <row r="456" spans="2:9" x14ac:dyDescent="0.25">
      <c r="B456" s="25">
        <f ca="1">_xlfn.NORM.INV(RAND(), DATA_ANALYSIS!Q$23, DATA_ANALYSIS!U$20)</f>
        <v>26.942209428828505</v>
      </c>
      <c r="C456" s="25">
        <f t="shared" ca="1" si="7"/>
        <v>26.942209428828505</v>
      </c>
      <c r="D456" s="25">
        <f ca="1">IF(B456&gt;DATA_ANALYSIS!S$9, DATA_ANALYSIS!S$9, B456)</f>
        <v>20</v>
      </c>
      <c r="E456" s="25">
        <f ca="1">IF(B456&lt;DATA_ANALYSIS!S$8,C456,IF(B456&gt;DATA_ANALYSIS!S$9,D456,B456))</f>
        <v>20</v>
      </c>
      <c r="F456" s="25">
        <f ca="1">DATA_ANALYSIS!E$20*'MONTE CARLO ANALYSIS'!E456+DATA_ANALYSIS!R$20</f>
        <v>42.589686526355941</v>
      </c>
      <c r="G456" s="23"/>
      <c r="H456" s="23"/>
      <c r="I456" s="23"/>
    </row>
    <row r="457" spans="2:9" x14ac:dyDescent="0.25">
      <c r="B457" s="25">
        <f ca="1">_xlfn.NORM.INV(RAND(), DATA_ANALYSIS!Q$23, DATA_ANALYSIS!U$20)</f>
        <v>14.844383378299749</v>
      </c>
      <c r="C457" s="25">
        <f t="shared" ca="1" si="7"/>
        <v>14.844383378299749</v>
      </c>
      <c r="D457" s="25">
        <f ca="1">IF(B457&gt;DATA_ANALYSIS!S$9, DATA_ANALYSIS!S$9, B457)</f>
        <v>14.844383378299749</v>
      </c>
      <c r="E457" s="25">
        <f ca="1">IF(B457&lt;DATA_ANALYSIS!S$8,C457,IF(B457&gt;DATA_ANALYSIS!S$9,D457,B457))</f>
        <v>14.844383378299749</v>
      </c>
      <c r="F457" s="25">
        <f ca="1">DATA_ANALYSIS!E$20*'MONTE CARLO ANALYSIS'!E457+DATA_ANALYSIS!R$20</f>
        <v>31.294503178674063</v>
      </c>
      <c r="G457" s="23"/>
      <c r="H457" s="23"/>
      <c r="I457" s="23"/>
    </row>
    <row r="458" spans="2:9" x14ac:dyDescent="0.25">
      <c r="B458" s="25">
        <f ca="1">_xlfn.NORM.INV(RAND(), DATA_ANALYSIS!Q$23, DATA_ANALYSIS!U$20)</f>
        <v>-7.8310227104919505</v>
      </c>
      <c r="C458" s="25">
        <f t="shared" ca="1" si="7"/>
        <v>0</v>
      </c>
      <c r="D458" s="25">
        <f ca="1">IF(B458&gt;DATA_ANALYSIS!S$9, DATA_ANALYSIS!S$9, B458)</f>
        <v>-7.8310227104919505</v>
      </c>
      <c r="E458" s="25">
        <f ca="1">IF(B458&lt;DATA_ANALYSIS!S$8,C458,IF(B458&gt;DATA_ANALYSIS!S$9,D458,B458))</f>
        <v>0</v>
      </c>
      <c r="F458" s="25">
        <f ca="1">DATA_ANALYSIS!E$20*'MONTE CARLO ANALYSIS'!E458+DATA_ANALYSIS!R$20</f>
        <v>-1.2273160806256698</v>
      </c>
      <c r="G458" s="23"/>
      <c r="H458" s="23"/>
      <c r="I458" s="23"/>
    </row>
    <row r="459" spans="2:9" x14ac:dyDescent="0.25">
      <c r="B459" s="25">
        <f ca="1">_xlfn.NORM.INV(RAND(), DATA_ANALYSIS!Q$23, DATA_ANALYSIS!U$20)</f>
        <v>25.201209253589514</v>
      </c>
      <c r="C459" s="25">
        <f t="shared" ca="1" si="7"/>
        <v>25.201209253589514</v>
      </c>
      <c r="D459" s="25">
        <f ca="1">IF(B459&gt;DATA_ANALYSIS!S$9, DATA_ANALYSIS!S$9, B459)</f>
        <v>20</v>
      </c>
      <c r="E459" s="25">
        <f ca="1">IF(B459&lt;DATA_ANALYSIS!S$8,C459,IF(B459&gt;DATA_ANALYSIS!S$9,D459,B459))</f>
        <v>20</v>
      </c>
      <c r="F459" s="25">
        <f ca="1">DATA_ANALYSIS!E$20*'MONTE CARLO ANALYSIS'!E459+DATA_ANALYSIS!R$20</f>
        <v>42.589686526355941</v>
      </c>
      <c r="G459" s="23"/>
      <c r="H459" s="23"/>
      <c r="I459" s="23"/>
    </row>
    <row r="460" spans="2:9" x14ac:dyDescent="0.25">
      <c r="B460" s="25">
        <f ca="1">_xlfn.NORM.INV(RAND(), DATA_ANALYSIS!Q$23, DATA_ANALYSIS!U$20)</f>
        <v>18.47590605600551</v>
      </c>
      <c r="C460" s="25">
        <f t="shared" ca="1" si="7"/>
        <v>18.47590605600551</v>
      </c>
      <c r="D460" s="25">
        <f ca="1">IF(B460&gt;DATA_ANALYSIS!S$9, DATA_ANALYSIS!S$9, B460)</f>
        <v>18.47590605600551</v>
      </c>
      <c r="E460" s="25">
        <f ca="1">IF(B460&lt;DATA_ANALYSIS!S$8,C460,IF(B460&gt;DATA_ANALYSIS!S$9,D460,B460))</f>
        <v>18.47590605600551</v>
      </c>
      <c r="F460" s="25">
        <f ca="1">DATA_ANALYSIS!E$20*'MONTE CARLO ANALYSIS'!E460+DATA_ANALYSIS!R$20</f>
        <v>39.25062511049137</v>
      </c>
      <c r="G460" s="23"/>
      <c r="H460" s="23"/>
      <c r="I460" s="23"/>
    </row>
    <row r="461" spans="2:9" x14ac:dyDescent="0.25">
      <c r="B461" s="25">
        <f ca="1">_xlfn.NORM.INV(RAND(), DATA_ANALYSIS!Q$23, DATA_ANALYSIS!U$20)</f>
        <v>13.816109139751232</v>
      </c>
      <c r="C461" s="25">
        <f t="shared" ca="1" si="7"/>
        <v>13.816109139751232</v>
      </c>
      <c r="D461" s="25">
        <f ca="1">IF(B461&gt;DATA_ANALYSIS!S$9, DATA_ANALYSIS!S$9, B461)</f>
        <v>13.816109139751232</v>
      </c>
      <c r="E461" s="25">
        <f ca="1">IF(B461&lt;DATA_ANALYSIS!S$8,C461,IF(B461&gt;DATA_ANALYSIS!S$9,D461,B461))</f>
        <v>13.816109139751232</v>
      </c>
      <c r="F461" s="25">
        <f ca="1">DATA_ANALYSIS!E$20*'MONTE CARLO ANALYSIS'!E461+DATA_ANALYSIS!R$20</f>
        <v>29.041708429115442</v>
      </c>
      <c r="G461" s="23"/>
      <c r="H461" s="23"/>
      <c r="I461" s="23"/>
    </row>
    <row r="462" spans="2:9" x14ac:dyDescent="0.25">
      <c r="B462" s="25">
        <f ca="1">_xlfn.NORM.INV(RAND(), DATA_ANALYSIS!Q$23, DATA_ANALYSIS!U$20)</f>
        <v>23.400894130733484</v>
      </c>
      <c r="C462" s="25">
        <f t="shared" ca="1" si="7"/>
        <v>23.400894130733484</v>
      </c>
      <c r="D462" s="25">
        <f ca="1">IF(B462&gt;DATA_ANALYSIS!S$9, DATA_ANALYSIS!S$9, B462)</f>
        <v>20</v>
      </c>
      <c r="E462" s="25">
        <f ca="1">IF(B462&lt;DATA_ANALYSIS!S$8,C462,IF(B462&gt;DATA_ANALYSIS!S$9,D462,B462))</f>
        <v>20</v>
      </c>
      <c r="F462" s="25">
        <f ca="1">DATA_ANALYSIS!E$20*'MONTE CARLO ANALYSIS'!E462+DATA_ANALYSIS!R$20</f>
        <v>42.589686526355941</v>
      </c>
      <c r="G462" s="23"/>
      <c r="H462" s="23"/>
      <c r="I462" s="23"/>
    </row>
    <row r="463" spans="2:9" x14ac:dyDescent="0.25">
      <c r="B463" s="25">
        <f ca="1">_xlfn.NORM.INV(RAND(), DATA_ANALYSIS!Q$23, DATA_ANALYSIS!U$20)</f>
        <v>12.00110550003153</v>
      </c>
      <c r="C463" s="25">
        <f t="shared" ca="1" si="7"/>
        <v>12.00110550003153</v>
      </c>
      <c r="D463" s="25">
        <f ca="1">IF(B463&gt;DATA_ANALYSIS!S$9, DATA_ANALYSIS!S$9, B463)</f>
        <v>12.00110550003153</v>
      </c>
      <c r="E463" s="25">
        <f ca="1">IF(B463&lt;DATA_ANALYSIS!S$8,C463,IF(B463&gt;DATA_ANALYSIS!S$9,D463,B463))</f>
        <v>12.00110550003153</v>
      </c>
      <c r="F463" s="25">
        <f ca="1">DATA_ANALYSIS!E$20*'MONTE CARLO ANALYSIS'!E463+DATA_ANALYSIS!R$20</f>
        <v>25.065307468451476</v>
      </c>
      <c r="G463" s="23"/>
      <c r="H463" s="23"/>
      <c r="I463" s="23"/>
    </row>
    <row r="464" spans="2:9" x14ac:dyDescent="0.25">
      <c r="B464" s="25">
        <f ca="1">_xlfn.NORM.INV(RAND(), DATA_ANALYSIS!Q$23, DATA_ANALYSIS!U$20)</f>
        <v>24.496794996727129</v>
      </c>
      <c r="C464" s="25">
        <f t="shared" ca="1" si="7"/>
        <v>24.496794996727129</v>
      </c>
      <c r="D464" s="25">
        <f ca="1">IF(B464&gt;DATA_ANALYSIS!S$9, DATA_ANALYSIS!S$9, B464)</f>
        <v>20</v>
      </c>
      <c r="E464" s="25">
        <f ca="1">IF(B464&lt;DATA_ANALYSIS!S$8,C464,IF(B464&gt;DATA_ANALYSIS!S$9,D464,B464))</f>
        <v>20</v>
      </c>
      <c r="F464" s="25">
        <f ca="1">DATA_ANALYSIS!E$20*'MONTE CARLO ANALYSIS'!E464+DATA_ANALYSIS!R$20</f>
        <v>42.589686526355941</v>
      </c>
      <c r="G464" s="23"/>
      <c r="H464" s="23"/>
      <c r="I464" s="23"/>
    </row>
    <row r="465" spans="2:9" x14ac:dyDescent="0.25">
      <c r="B465" s="25">
        <f ca="1">_xlfn.NORM.INV(RAND(), DATA_ANALYSIS!Q$23, DATA_ANALYSIS!U$20)</f>
        <v>19.75101120272025</v>
      </c>
      <c r="C465" s="25">
        <f t="shared" ca="1" si="7"/>
        <v>19.75101120272025</v>
      </c>
      <c r="D465" s="25">
        <f ca="1">IF(B465&gt;DATA_ANALYSIS!S$9, DATA_ANALYSIS!S$9, B465)</f>
        <v>19.75101120272025</v>
      </c>
      <c r="E465" s="25">
        <f ca="1">IF(B465&lt;DATA_ANALYSIS!S$8,C465,IF(B465&gt;DATA_ANALYSIS!S$9,D465,B465))</f>
        <v>19.75101120272025</v>
      </c>
      <c r="F465" s="25">
        <f ca="1">DATA_ANALYSIS!E$20*'MONTE CARLO ANALYSIS'!E465+DATA_ANALYSIS!R$20</f>
        <v>42.044189387380143</v>
      </c>
      <c r="G465" s="23"/>
      <c r="H465" s="23"/>
      <c r="I465" s="23"/>
    </row>
    <row r="466" spans="2:9" x14ac:dyDescent="0.25">
      <c r="B466" s="25">
        <f ca="1">_xlfn.NORM.INV(RAND(), DATA_ANALYSIS!Q$23, DATA_ANALYSIS!U$20)</f>
        <v>28.523717897023381</v>
      </c>
      <c r="C466" s="25">
        <f t="shared" ca="1" si="7"/>
        <v>28.523717897023381</v>
      </c>
      <c r="D466" s="25">
        <f ca="1">IF(B466&gt;DATA_ANALYSIS!S$9, DATA_ANALYSIS!S$9, B466)</f>
        <v>20</v>
      </c>
      <c r="E466" s="25">
        <f ca="1">IF(B466&lt;DATA_ANALYSIS!S$8,C466,IF(B466&gt;DATA_ANALYSIS!S$9,D466,B466))</f>
        <v>20</v>
      </c>
      <c r="F466" s="25">
        <f ca="1">DATA_ANALYSIS!E$20*'MONTE CARLO ANALYSIS'!E466+DATA_ANALYSIS!R$20</f>
        <v>42.589686526355941</v>
      </c>
      <c r="G466" s="23"/>
      <c r="H466" s="23"/>
      <c r="I466" s="23"/>
    </row>
    <row r="467" spans="2:9" x14ac:dyDescent="0.25">
      <c r="B467" s="25">
        <f ca="1">_xlfn.NORM.INV(RAND(), DATA_ANALYSIS!Q$23, DATA_ANALYSIS!U$20)</f>
        <v>8.4331742363126629</v>
      </c>
      <c r="C467" s="25">
        <f t="shared" ca="1" si="7"/>
        <v>8.4331742363126629</v>
      </c>
      <c r="D467" s="25">
        <f ca="1">IF(B467&gt;DATA_ANALYSIS!S$9, DATA_ANALYSIS!S$9, B467)</f>
        <v>8.4331742363126629</v>
      </c>
      <c r="E467" s="25">
        <f ca="1">IF(B467&lt;DATA_ANALYSIS!S$8,C467,IF(B467&gt;DATA_ANALYSIS!S$9,D467,B467))</f>
        <v>8.4331742363126629</v>
      </c>
      <c r="F467" s="25">
        <f ca="1">DATA_ANALYSIS!E$20*'MONTE CARLO ANALYSIS'!E467+DATA_ANALYSIS!R$20</f>
        <v>17.248504794256437</v>
      </c>
      <c r="G467" s="23"/>
      <c r="H467" s="23"/>
      <c r="I467" s="23"/>
    </row>
    <row r="468" spans="2:9" x14ac:dyDescent="0.25">
      <c r="B468" s="25">
        <f ca="1">_xlfn.NORM.INV(RAND(), DATA_ANALYSIS!Q$23, DATA_ANALYSIS!U$20)</f>
        <v>21.850648778717602</v>
      </c>
      <c r="C468" s="25">
        <f t="shared" ca="1" si="7"/>
        <v>21.850648778717602</v>
      </c>
      <c r="D468" s="25">
        <f ca="1">IF(B468&gt;DATA_ANALYSIS!S$9, DATA_ANALYSIS!S$9, B468)</f>
        <v>20</v>
      </c>
      <c r="E468" s="25">
        <f ca="1">IF(B468&lt;DATA_ANALYSIS!S$8,C468,IF(B468&gt;DATA_ANALYSIS!S$9,D468,B468))</f>
        <v>20</v>
      </c>
      <c r="F468" s="25">
        <f ca="1">DATA_ANALYSIS!E$20*'MONTE CARLO ANALYSIS'!E468+DATA_ANALYSIS!R$20</f>
        <v>42.589686526355941</v>
      </c>
      <c r="G468" s="23"/>
      <c r="H468" s="23"/>
      <c r="I468" s="23"/>
    </row>
    <row r="469" spans="2:9" x14ac:dyDescent="0.25">
      <c r="B469" s="25">
        <f ca="1">_xlfn.NORM.INV(RAND(), DATA_ANALYSIS!Q$23, DATA_ANALYSIS!U$20)</f>
        <v>29.996342003121001</v>
      </c>
      <c r="C469" s="25">
        <f t="shared" ca="1" si="7"/>
        <v>29.996342003121001</v>
      </c>
      <c r="D469" s="25">
        <f ca="1">IF(B469&gt;DATA_ANALYSIS!S$9, DATA_ANALYSIS!S$9, B469)</f>
        <v>20</v>
      </c>
      <c r="E469" s="25">
        <f ca="1">IF(B469&lt;DATA_ANALYSIS!S$8,C469,IF(B469&gt;DATA_ANALYSIS!S$9,D469,B469))</f>
        <v>20</v>
      </c>
      <c r="F469" s="25">
        <f ca="1">DATA_ANALYSIS!E$20*'MONTE CARLO ANALYSIS'!E469+DATA_ANALYSIS!R$20</f>
        <v>42.589686526355941</v>
      </c>
      <c r="G469" s="23"/>
      <c r="H469" s="23"/>
      <c r="I469" s="23"/>
    </row>
    <row r="470" spans="2:9" x14ac:dyDescent="0.25">
      <c r="B470" s="25">
        <f ca="1">_xlfn.NORM.INV(RAND(), DATA_ANALYSIS!Q$23, DATA_ANALYSIS!U$20)</f>
        <v>0.19886465578615997</v>
      </c>
      <c r="C470" s="25">
        <f t="shared" ca="1" si="7"/>
        <v>0.19886465578615997</v>
      </c>
      <c r="D470" s="25">
        <f ca="1">IF(B470&gt;DATA_ANALYSIS!S$9, DATA_ANALYSIS!S$9, B470)</f>
        <v>0.19886465578615997</v>
      </c>
      <c r="E470" s="25">
        <f ca="1">IF(B470&lt;DATA_ANALYSIS!S$8,C470,IF(B470&gt;DATA_ANALYSIS!S$9,D470,B470))</f>
        <v>0.19886465578615997</v>
      </c>
      <c r="F470" s="25">
        <f ca="1">DATA_ANALYSIS!E$20*'MONTE CARLO ANALYSIS'!E470+DATA_ANALYSIS!R$20</f>
        <v>-0.79163342357473621</v>
      </c>
      <c r="G470" s="23"/>
      <c r="H470" s="23"/>
      <c r="I470" s="23"/>
    </row>
    <row r="471" spans="2:9" x14ac:dyDescent="0.25">
      <c r="B471" s="25">
        <f ca="1">_xlfn.NORM.INV(RAND(), DATA_ANALYSIS!Q$23, DATA_ANALYSIS!U$20)</f>
        <v>16.167112455426242</v>
      </c>
      <c r="C471" s="25">
        <f t="shared" ca="1" si="7"/>
        <v>16.167112455426242</v>
      </c>
      <c r="D471" s="25">
        <f ca="1">IF(B471&gt;DATA_ANALYSIS!S$9, DATA_ANALYSIS!S$9, B471)</f>
        <v>16.167112455426242</v>
      </c>
      <c r="E471" s="25">
        <f ca="1">IF(B471&lt;DATA_ANALYSIS!S$8,C471,IF(B471&gt;DATA_ANALYSIS!S$9,D471,B471))</f>
        <v>16.167112455426242</v>
      </c>
      <c r="F471" s="25">
        <f ca="1">DATA_ANALYSIS!E$20*'MONTE CARLO ANALYSIS'!E471+DATA_ANALYSIS!R$20</f>
        <v>34.192404349713158</v>
      </c>
      <c r="G471" s="23"/>
      <c r="H471" s="23"/>
      <c r="I471" s="23"/>
    </row>
    <row r="472" spans="2:9" x14ac:dyDescent="0.25">
      <c r="B472" s="25">
        <f ca="1">_xlfn.NORM.INV(RAND(), DATA_ANALYSIS!Q$23, DATA_ANALYSIS!U$20)</f>
        <v>32.059671302352051</v>
      </c>
      <c r="C472" s="25">
        <f t="shared" ca="1" si="7"/>
        <v>32.059671302352051</v>
      </c>
      <c r="D472" s="25">
        <f ca="1">IF(B472&gt;DATA_ANALYSIS!S$9, DATA_ANALYSIS!S$9, B472)</f>
        <v>20</v>
      </c>
      <c r="E472" s="25">
        <f ca="1">IF(B472&lt;DATA_ANALYSIS!S$8,C472,IF(B472&gt;DATA_ANALYSIS!S$9,D472,B472))</f>
        <v>20</v>
      </c>
      <c r="F472" s="25">
        <f ca="1">DATA_ANALYSIS!E$20*'MONTE CARLO ANALYSIS'!E472+DATA_ANALYSIS!R$20</f>
        <v>42.589686526355941</v>
      </c>
      <c r="G472" s="23"/>
      <c r="H472" s="23"/>
      <c r="I472" s="23"/>
    </row>
    <row r="473" spans="2:9" x14ac:dyDescent="0.25">
      <c r="B473" s="25">
        <f ca="1">_xlfn.NORM.INV(RAND(), DATA_ANALYSIS!Q$23, DATA_ANALYSIS!U$20)</f>
        <v>3.4976608682228534</v>
      </c>
      <c r="C473" s="25">
        <f t="shared" ca="1" si="7"/>
        <v>3.4976608682228534</v>
      </c>
      <c r="D473" s="25">
        <f ca="1">IF(B473&gt;DATA_ANALYSIS!S$9, DATA_ANALYSIS!S$9, B473)</f>
        <v>3.4976608682228534</v>
      </c>
      <c r="E473" s="25">
        <f ca="1">IF(B473&lt;DATA_ANALYSIS!S$8,C473,IF(B473&gt;DATA_ANALYSIS!S$9,D473,B473))</f>
        <v>3.4976608682228534</v>
      </c>
      <c r="F473" s="25">
        <f ca="1">DATA_ANALYSIS!E$20*'MONTE CARLO ANALYSIS'!E473+DATA_ANALYSIS!R$20</f>
        <v>6.4355346884372473</v>
      </c>
      <c r="G473" s="23"/>
      <c r="H473" s="23"/>
      <c r="I473" s="23"/>
    </row>
    <row r="474" spans="2:9" x14ac:dyDescent="0.25">
      <c r="B474" s="25">
        <f ca="1">_xlfn.NORM.INV(RAND(), DATA_ANALYSIS!Q$23, DATA_ANALYSIS!U$20)</f>
        <v>21.747244466001412</v>
      </c>
      <c r="C474" s="25">
        <f t="shared" ca="1" si="7"/>
        <v>21.747244466001412</v>
      </c>
      <c r="D474" s="25">
        <f ca="1">IF(B474&gt;DATA_ANALYSIS!S$9, DATA_ANALYSIS!S$9, B474)</f>
        <v>20</v>
      </c>
      <c r="E474" s="25">
        <f ca="1">IF(B474&lt;DATA_ANALYSIS!S$8,C474,IF(B474&gt;DATA_ANALYSIS!S$9,D474,B474))</f>
        <v>20</v>
      </c>
      <c r="F474" s="25">
        <f ca="1">DATA_ANALYSIS!E$20*'MONTE CARLO ANALYSIS'!E474+DATA_ANALYSIS!R$20</f>
        <v>42.589686526355941</v>
      </c>
      <c r="G474" s="23"/>
      <c r="H474" s="23"/>
      <c r="I474" s="23"/>
    </row>
    <row r="475" spans="2:9" x14ac:dyDescent="0.25">
      <c r="B475" s="25">
        <f ca="1">_xlfn.NORM.INV(RAND(), DATA_ANALYSIS!Q$23, DATA_ANALYSIS!U$20)</f>
        <v>24.030784821801745</v>
      </c>
      <c r="C475" s="25">
        <f t="shared" ca="1" si="7"/>
        <v>24.030784821801745</v>
      </c>
      <c r="D475" s="25">
        <f ca="1">IF(B475&gt;DATA_ANALYSIS!S$9, DATA_ANALYSIS!S$9, B475)</f>
        <v>20</v>
      </c>
      <c r="E475" s="25">
        <f ca="1">IF(B475&lt;DATA_ANALYSIS!S$8,C475,IF(B475&gt;DATA_ANALYSIS!S$9,D475,B475))</f>
        <v>20</v>
      </c>
      <c r="F475" s="25">
        <f ca="1">DATA_ANALYSIS!E$20*'MONTE CARLO ANALYSIS'!E475+DATA_ANALYSIS!R$20</f>
        <v>42.589686526355941</v>
      </c>
      <c r="G475" s="23"/>
      <c r="H475" s="23"/>
      <c r="I475" s="23"/>
    </row>
    <row r="476" spans="2:9" x14ac:dyDescent="0.25">
      <c r="B476" s="25">
        <f ca="1">_xlfn.NORM.INV(RAND(), DATA_ANALYSIS!Q$23, DATA_ANALYSIS!U$20)</f>
        <v>29.783048496198894</v>
      </c>
      <c r="C476" s="25">
        <f t="shared" ca="1" si="7"/>
        <v>29.783048496198894</v>
      </c>
      <c r="D476" s="25">
        <f ca="1">IF(B476&gt;DATA_ANALYSIS!S$9, DATA_ANALYSIS!S$9, B476)</f>
        <v>20</v>
      </c>
      <c r="E476" s="25">
        <f ca="1">IF(B476&lt;DATA_ANALYSIS!S$8,C476,IF(B476&gt;DATA_ANALYSIS!S$9,D476,B476))</f>
        <v>20</v>
      </c>
      <c r="F476" s="25">
        <f ca="1">DATA_ANALYSIS!E$20*'MONTE CARLO ANALYSIS'!E476+DATA_ANALYSIS!R$20</f>
        <v>42.589686526355941</v>
      </c>
      <c r="G476" s="23"/>
      <c r="H476" s="23"/>
      <c r="I476" s="23"/>
    </row>
    <row r="477" spans="2:9" x14ac:dyDescent="0.25">
      <c r="B477" s="25">
        <f ca="1">_xlfn.NORM.INV(RAND(), DATA_ANALYSIS!Q$23, DATA_ANALYSIS!U$20)</f>
        <v>29.03393437024809</v>
      </c>
      <c r="C477" s="25">
        <f t="shared" ca="1" si="7"/>
        <v>29.03393437024809</v>
      </c>
      <c r="D477" s="25">
        <f ca="1">IF(B477&gt;DATA_ANALYSIS!S$9, DATA_ANALYSIS!S$9, B477)</f>
        <v>20</v>
      </c>
      <c r="E477" s="25">
        <f ca="1">IF(B477&lt;DATA_ANALYSIS!S$8,C477,IF(B477&gt;DATA_ANALYSIS!S$9,D477,B477))</f>
        <v>20</v>
      </c>
      <c r="F477" s="25">
        <f ca="1">DATA_ANALYSIS!E$20*'MONTE CARLO ANALYSIS'!E477+DATA_ANALYSIS!R$20</f>
        <v>42.589686526355941</v>
      </c>
      <c r="G477" s="23"/>
      <c r="H477" s="23"/>
      <c r="I477" s="23"/>
    </row>
    <row r="478" spans="2:9" x14ac:dyDescent="0.25">
      <c r="B478" s="25">
        <f ca="1">_xlfn.NORM.INV(RAND(), DATA_ANALYSIS!Q$23, DATA_ANALYSIS!U$20)</f>
        <v>24.89137445809877</v>
      </c>
      <c r="C478" s="25">
        <f t="shared" ca="1" si="7"/>
        <v>24.89137445809877</v>
      </c>
      <c r="D478" s="25">
        <f ca="1">IF(B478&gt;DATA_ANALYSIS!S$9, DATA_ANALYSIS!S$9, B478)</f>
        <v>20</v>
      </c>
      <c r="E478" s="25">
        <f ca="1">IF(B478&lt;DATA_ANALYSIS!S$8,C478,IF(B478&gt;DATA_ANALYSIS!S$9,D478,B478))</f>
        <v>20</v>
      </c>
      <c r="F478" s="25">
        <f ca="1">DATA_ANALYSIS!E$20*'MONTE CARLO ANALYSIS'!E478+DATA_ANALYSIS!R$20</f>
        <v>42.589686526355941</v>
      </c>
      <c r="G478" s="23"/>
      <c r="H478" s="23"/>
      <c r="I478" s="23"/>
    </row>
    <row r="479" spans="2:9" x14ac:dyDescent="0.25">
      <c r="B479" s="25">
        <f ca="1">_xlfn.NORM.INV(RAND(), DATA_ANALYSIS!Q$23, DATA_ANALYSIS!U$20)</f>
        <v>28.512364168212457</v>
      </c>
      <c r="C479" s="25">
        <f t="shared" ca="1" si="7"/>
        <v>28.512364168212457</v>
      </c>
      <c r="D479" s="25">
        <f ca="1">IF(B479&gt;DATA_ANALYSIS!S$9, DATA_ANALYSIS!S$9, B479)</f>
        <v>20</v>
      </c>
      <c r="E479" s="25">
        <f ca="1">IF(B479&lt;DATA_ANALYSIS!S$8,C479,IF(B479&gt;DATA_ANALYSIS!S$9,D479,B479))</f>
        <v>20</v>
      </c>
      <c r="F479" s="25">
        <f ca="1">DATA_ANALYSIS!E$20*'MONTE CARLO ANALYSIS'!E479+DATA_ANALYSIS!R$20</f>
        <v>42.589686526355941</v>
      </c>
      <c r="G479" s="23"/>
      <c r="H479" s="23"/>
      <c r="I479" s="23"/>
    </row>
    <row r="480" spans="2:9" x14ac:dyDescent="0.25">
      <c r="B480" s="25">
        <f ca="1">_xlfn.NORM.INV(RAND(), DATA_ANALYSIS!Q$23, DATA_ANALYSIS!U$20)</f>
        <v>-0.37950106435886966</v>
      </c>
      <c r="C480" s="25">
        <f t="shared" ca="1" si="7"/>
        <v>0</v>
      </c>
      <c r="D480" s="25">
        <f ca="1">IF(B480&gt;DATA_ANALYSIS!S$9, DATA_ANALYSIS!S$9, B480)</f>
        <v>-0.37950106435886966</v>
      </c>
      <c r="E480" s="25">
        <f ca="1">IF(B480&lt;DATA_ANALYSIS!S$8,C480,IF(B480&gt;DATA_ANALYSIS!S$9,D480,B480))</f>
        <v>0</v>
      </c>
      <c r="F480" s="25">
        <f ca="1">DATA_ANALYSIS!E$20*'MONTE CARLO ANALYSIS'!E480+DATA_ANALYSIS!R$20</f>
        <v>-1.2273160806256698</v>
      </c>
      <c r="G480" s="23"/>
      <c r="H480" s="23"/>
      <c r="I480" s="23"/>
    </row>
    <row r="481" spans="2:9" x14ac:dyDescent="0.25">
      <c r="B481" s="25">
        <f ca="1">_xlfn.NORM.INV(RAND(), DATA_ANALYSIS!Q$23, DATA_ANALYSIS!U$20)</f>
        <v>14.041618703677138</v>
      </c>
      <c r="C481" s="25">
        <f t="shared" ca="1" si="7"/>
        <v>14.041618703677138</v>
      </c>
      <c r="D481" s="25">
        <f ca="1">IF(B481&gt;DATA_ANALYSIS!S$9, DATA_ANALYSIS!S$9, B481)</f>
        <v>14.041618703677138</v>
      </c>
      <c r="E481" s="25">
        <f ca="1">IF(B481&lt;DATA_ANALYSIS!S$8,C481,IF(B481&gt;DATA_ANALYSIS!S$9,D481,B481))</f>
        <v>14.041618703677138</v>
      </c>
      <c r="F481" s="25">
        <f ca="1">DATA_ANALYSIS!E$20*'MONTE CARLO ANALYSIS'!E481+DATA_ANALYSIS!R$20</f>
        <v>29.535766086637476</v>
      </c>
      <c r="G481" s="23"/>
      <c r="H481" s="23"/>
      <c r="I481" s="23"/>
    </row>
    <row r="482" spans="2:9" x14ac:dyDescent="0.25">
      <c r="B482" s="25">
        <f ca="1">_xlfn.NORM.INV(RAND(), DATA_ANALYSIS!Q$23, DATA_ANALYSIS!U$20)</f>
        <v>25.580261938378342</v>
      </c>
      <c r="C482" s="25">
        <f t="shared" ca="1" si="7"/>
        <v>25.580261938378342</v>
      </c>
      <c r="D482" s="25">
        <f ca="1">IF(B482&gt;DATA_ANALYSIS!S$9, DATA_ANALYSIS!S$9, B482)</f>
        <v>20</v>
      </c>
      <c r="E482" s="25">
        <f ca="1">IF(B482&lt;DATA_ANALYSIS!S$8,C482,IF(B482&gt;DATA_ANALYSIS!S$9,D482,B482))</f>
        <v>20</v>
      </c>
      <c r="F482" s="25">
        <f ca="1">DATA_ANALYSIS!E$20*'MONTE CARLO ANALYSIS'!E482+DATA_ANALYSIS!R$20</f>
        <v>42.589686526355941</v>
      </c>
      <c r="G482" s="23"/>
      <c r="H482" s="23"/>
      <c r="I482" s="23"/>
    </row>
    <row r="483" spans="2:9" x14ac:dyDescent="0.25">
      <c r="B483" s="25">
        <f ca="1">_xlfn.NORM.INV(RAND(), DATA_ANALYSIS!Q$23, DATA_ANALYSIS!U$20)</f>
        <v>39.094205091080255</v>
      </c>
      <c r="C483" s="25">
        <f t="shared" ca="1" si="7"/>
        <v>39.094205091080255</v>
      </c>
      <c r="D483" s="25">
        <f ca="1">IF(B483&gt;DATA_ANALYSIS!S$9, DATA_ANALYSIS!S$9, B483)</f>
        <v>20</v>
      </c>
      <c r="E483" s="25">
        <f ca="1">IF(B483&lt;DATA_ANALYSIS!S$8,C483,IF(B483&gt;DATA_ANALYSIS!S$9,D483,B483))</f>
        <v>20</v>
      </c>
      <c r="F483" s="25">
        <f ca="1">DATA_ANALYSIS!E$20*'MONTE CARLO ANALYSIS'!E483+DATA_ANALYSIS!R$20</f>
        <v>42.589686526355941</v>
      </c>
      <c r="G483" s="23"/>
      <c r="H483" s="23"/>
      <c r="I483" s="23"/>
    </row>
    <row r="484" spans="2:9" x14ac:dyDescent="0.25">
      <c r="B484" s="25">
        <f ca="1">_xlfn.NORM.INV(RAND(), DATA_ANALYSIS!Q$23, DATA_ANALYSIS!U$20)</f>
        <v>15.988092112457135</v>
      </c>
      <c r="C484" s="25">
        <f t="shared" ca="1" si="7"/>
        <v>15.988092112457135</v>
      </c>
      <c r="D484" s="25">
        <f ca="1">IF(B484&gt;DATA_ANALYSIS!S$9, DATA_ANALYSIS!S$9, B484)</f>
        <v>15.988092112457135</v>
      </c>
      <c r="E484" s="25">
        <f ca="1">IF(B484&lt;DATA_ANALYSIS!S$8,C484,IF(B484&gt;DATA_ANALYSIS!S$9,D484,B484))</f>
        <v>15.988092112457135</v>
      </c>
      <c r="F484" s="25">
        <f ca="1">DATA_ANALYSIS!E$20*'MONTE CARLO ANALYSIS'!E484+DATA_ANALYSIS!R$20</f>
        <v>33.800197607984153</v>
      </c>
      <c r="G484" s="23"/>
      <c r="H484" s="23"/>
      <c r="I484" s="23"/>
    </row>
    <row r="485" spans="2:9" x14ac:dyDescent="0.25">
      <c r="B485" s="25">
        <f ca="1">_xlfn.NORM.INV(RAND(), DATA_ANALYSIS!Q$23, DATA_ANALYSIS!U$20)</f>
        <v>22.753766989445619</v>
      </c>
      <c r="C485" s="25">
        <f t="shared" ca="1" si="7"/>
        <v>22.753766989445619</v>
      </c>
      <c r="D485" s="25">
        <f ca="1">IF(B485&gt;DATA_ANALYSIS!S$9, DATA_ANALYSIS!S$9, B485)</f>
        <v>20</v>
      </c>
      <c r="E485" s="25">
        <f ca="1">IF(B485&lt;DATA_ANALYSIS!S$8,C485,IF(B485&gt;DATA_ANALYSIS!S$9,D485,B485))</f>
        <v>20</v>
      </c>
      <c r="F485" s="25">
        <f ca="1">DATA_ANALYSIS!E$20*'MONTE CARLO ANALYSIS'!E485+DATA_ANALYSIS!R$20</f>
        <v>42.589686526355941</v>
      </c>
      <c r="G485" s="23"/>
      <c r="H485" s="23"/>
      <c r="I485" s="23"/>
    </row>
    <row r="486" spans="2:9" x14ac:dyDescent="0.25">
      <c r="B486" s="25">
        <f ca="1">_xlfn.NORM.INV(RAND(), DATA_ANALYSIS!Q$23, DATA_ANALYSIS!U$20)</f>
        <v>18.295534834634381</v>
      </c>
      <c r="C486" s="25">
        <f t="shared" ca="1" si="7"/>
        <v>18.295534834634381</v>
      </c>
      <c r="D486" s="25">
        <f ca="1">IF(B486&gt;DATA_ANALYSIS!S$9, DATA_ANALYSIS!S$9, B486)</f>
        <v>18.295534834634381</v>
      </c>
      <c r="E486" s="25">
        <f ca="1">IF(B486&lt;DATA_ANALYSIS!S$8,C486,IF(B486&gt;DATA_ANALYSIS!S$9,D486,B486))</f>
        <v>18.295534834634381</v>
      </c>
      <c r="F486" s="25">
        <f ca="1">DATA_ANALYSIS!E$20*'MONTE CARLO ANALYSIS'!E486+DATA_ANALYSIS!R$20</f>
        <v>38.855458796639212</v>
      </c>
      <c r="G486" s="23"/>
      <c r="H486" s="23"/>
      <c r="I486" s="23"/>
    </row>
    <row r="487" spans="2:9" x14ac:dyDescent="0.25">
      <c r="B487" s="25">
        <f ca="1">_xlfn.NORM.INV(RAND(), DATA_ANALYSIS!Q$23, DATA_ANALYSIS!U$20)</f>
        <v>13.297191292511426</v>
      </c>
      <c r="C487" s="25">
        <f t="shared" ca="1" si="7"/>
        <v>13.297191292511426</v>
      </c>
      <c r="D487" s="25">
        <f ca="1">IF(B487&gt;DATA_ANALYSIS!S$9, DATA_ANALYSIS!S$9, B487)</f>
        <v>13.297191292511426</v>
      </c>
      <c r="E487" s="25">
        <f ca="1">IF(B487&lt;DATA_ANALYSIS!S$8,C487,IF(B487&gt;DATA_ANALYSIS!S$9,D487,B487))</f>
        <v>13.297191292511426</v>
      </c>
      <c r="F487" s="25">
        <f ca="1">DATA_ANALYSIS!E$20*'MONTE CARLO ANALYSIS'!E487+DATA_ANALYSIS!R$20</f>
        <v>27.904837195849648</v>
      </c>
      <c r="G487" s="23"/>
      <c r="H487" s="23"/>
      <c r="I487" s="23"/>
    </row>
    <row r="488" spans="2:9" x14ac:dyDescent="0.25">
      <c r="B488" s="25">
        <f ca="1">_xlfn.NORM.INV(RAND(), DATA_ANALYSIS!Q$23, DATA_ANALYSIS!U$20)</f>
        <v>13.327938550703578</v>
      </c>
      <c r="C488" s="25">
        <f t="shared" ca="1" si="7"/>
        <v>13.327938550703578</v>
      </c>
      <c r="D488" s="25">
        <f ca="1">IF(B488&gt;DATA_ANALYSIS!S$9, DATA_ANALYSIS!S$9, B488)</f>
        <v>13.327938550703578</v>
      </c>
      <c r="E488" s="25">
        <f ca="1">IF(B488&lt;DATA_ANALYSIS!S$8,C488,IF(B488&gt;DATA_ANALYSIS!S$9,D488,B488))</f>
        <v>13.327938550703578</v>
      </c>
      <c r="F488" s="25">
        <f ca="1">DATA_ANALYSIS!E$20*'MONTE CARLO ANALYSIS'!E488+DATA_ANALYSIS!R$20</f>
        <v>27.972199830467801</v>
      </c>
      <c r="G488" s="23"/>
      <c r="H488" s="23"/>
      <c r="I488" s="23"/>
    </row>
    <row r="489" spans="2:9" x14ac:dyDescent="0.25">
      <c r="B489" s="25">
        <f ca="1">_xlfn.NORM.INV(RAND(), DATA_ANALYSIS!Q$23, DATA_ANALYSIS!U$20)</f>
        <v>1.1014672358168554E-2</v>
      </c>
      <c r="C489" s="25">
        <f t="shared" ca="1" si="7"/>
        <v>1.1014672358168554E-2</v>
      </c>
      <c r="D489" s="25">
        <f ca="1">IF(B489&gt;DATA_ANALYSIS!S$9, DATA_ANALYSIS!S$9, B489)</f>
        <v>1.1014672358168554E-2</v>
      </c>
      <c r="E489" s="25">
        <f ca="1">IF(B489&lt;DATA_ANALYSIS!S$8,C489,IF(B489&gt;DATA_ANALYSIS!S$9,D489,B489))</f>
        <v>1.1014672358168554E-2</v>
      </c>
      <c r="F489" s="25">
        <f ca="1">DATA_ANALYSIS!E$20*'MONTE CARLO ANALYSIS'!E489+DATA_ANALYSIS!R$20</f>
        <v>-1.2031845842540239</v>
      </c>
      <c r="G489" s="23"/>
      <c r="H489" s="23"/>
      <c r="I489" s="23"/>
    </row>
    <row r="490" spans="2:9" x14ac:dyDescent="0.25">
      <c r="B490" s="25">
        <f ca="1">_xlfn.NORM.INV(RAND(), DATA_ANALYSIS!Q$23, DATA_ANALYSIS!U$20)</f>
        <v>17.915606332460893</v>
      </c>
      <c r="C490" s="25">
        <f t="shared" ca="1" si="7"/>
        <v>17.915606332460893</v>
      </c>
      <c r="D490" s="25">
        <f ca="1">IF(B490&gt;DATA_ANALYSIS!S$9, DATA_ANALYSIS!S$9, B490)</f>
        <v>17.915606332460893</v>
      </c>
      <c r="E490" s="25">
        <f ca="1">IF(B490&lt;DATA_ANALYSIS!S$8,C490,IF(B490&gt;DATA_ANALYSIS!S$9,D490,B490))</f>
        <v>17.915606332460893</v>
      </c>
      <c r="F490" s="25">
        <f ca="1">DATA_ANALYSIS!E$20*'MONTE CARLO ANALYSIS'!E490+DATA_ANALYSIS!R$20</f>
        <v>38.023092388129093</v>
      </c>
      <c r="G490" s="23"/>
      <c r="H490" s="23"/>
      <c r="I490" s="23"/>
    </row>
    <row r="491" spans="2:9" x14ac:dyDescent="0.25">
      <c r="B491" s="25">
        <f ca="1">_xlfn.NORM.INV(RAND(), DATA_ANALYSIS!Q$23, DATA_ANALYSIS!U$20)</f>
        <v>48.081577978548836</v>
      </c>
      <c r="C491" s="25">
        <f t="shared" ca="1" si="7"/>
        <v>48.081577978548836</v>
      </c>
      <c r="D491" s="25">
        <f ca="1">IF(B491&gt;DATA_ANALYSIS!S$9, DATA_ANALYSIS!S$9, B491)</f>
        <v>20</v>
      </c>
      <c r="E491" s="25">
        <f ca="1">IF(B491&lt;DATA_ANALYSIS!S$8,C491,IF(B491&gt;DATA_ANALYSIS!S$9,D491,B491))</f>
        <v>20</v>
      </c>
      <c r="F491" s="25">
        <f ca="1">DATA_ANALYSIS!E$20*'MONTE CARLO ANALYSIS'!E491+DATA_ANALYSIS!R$20</f>
        <v>42.589686526355941</v>
      </c>
      <c r="G491" s="23"/>
      <c r="H491" s="23"/>
      <c r="I491" s="23"/>
    </row>
    <row r="492" spans="2:9" x14ac:dyDescent="0.25">
      <c r="B492" s="25">
        <f ca="1">_xlfn.NORM.INV(RAND(), DATA_ANALYSIS!Q$23, DATA_ANALYSIS!U$20)</f>
        <v>34.381353055218554</v>
      </c>
      <c r="C492" s="25">
        <f t="shared" ca="1" si="7"/>
        <v>34.381353055218554</v>
      </c>
      <c r="D492" s="25">
        <f ca="1">IF(B492&gt;DATA_ANALYSIS!S$9, DATA_ANALYSIS!S$9, B492)</f>
        <v>20</v>
      </c>
      <c r="E492" s="25">
        <f ca="1">IF(B492&lt;DATA_ANALYSIS!S$8,C492,IF(B492&gt;DATA_ANALYSIS!S$9,D492,B492))</f>
        <v>20</v>
      </c>
      <c r="F492" s="25">
        <f ca="1">DATA_ANALYSIS!E$20*'MONTE CARLO ANALYSIS'!E492+DATA_ANALYSIS!R$20</f>
        <v>42.589686526355941</v>
      </c>
      <c r="G492" s="23"/>
      <c r="H492" s="23"/>
      <c r="I492" s="23"/>
    </row>
    <row r="493" spans="2:9" x14ac:dyDescent="0.25">
      <c r="B493" s="25">
        <f ca="1">_xlfn.NORM.INV(RAND(), DATA_ANALYSIS!Q$23, DATA_ANALYSIS!U$20)</f>
        <v>14.010138079335125</v>
      </c>
      <c r="C493" s="25">
        <f t="shared" ca="1" si="7"/>
        <v>14.010138079335125</v>
      </c>
      <c r="D493" s="25">
        <f ca="1">IF(B493&gt;DATA_ANALYSIS!S$9, DATA_ANALYSIS!S$9, B493)</f>
        <v>14.010138079335125</v>
      </c>
      <c r="E493" s="25">
        <f ca="1">IF(B493&lt;DATA_ANALYSIS!S$8,C493,IF(B493&gt;DATA_ANALYSIS!S$9,D493,B493))</f>
        <v>14.010138079335125</v>
      </c>
      <c r="F493" s="25">
        <f ca="1">DATA_ANALYSIS!E$20*'MONTE CARLO ANALYSIS'!E493+DATA_ANALYSIS!R$20</f>
        <v>29.466796756694308</v>
      </c>
      <c r="G493" s="23"/>
      <c r="H493" s="23"/>
      <c r="I493" s="23"/>
    </row>
    <row r="494" spans="2:9" x14ac:dyDescent="0.25">
      <c r="B494" s="25">
        <f ca="1">_xlfn.NORM.INV(RAND(), DATA_ANALYSIS!Q$23, DATA_ANALYSIS!U$20)</f>
        <v>10.955370206996776</v>
      </c>
      <c r="C494" s="25">
        <f t="shared" ca="1" si="7"/>
        <v>10.955370206996776</v>
      </c>
      <c r="D494" s="25">
        <f ca="1">IF(B494&gt;DATA_ANALYSIS!S$9, DATA_ANALYSIS!S$9, B494)</f>
        <v>10.955370206996776</v>
      </c>
      <c r="E494" s="25">
        <f ca="1">IF(B494&lt;DATA_ANALYSIS!S$8,C494,IF(B494&gt;DATA_ANALYSIS!S$9,D494,B494))</f>
        <v>10.955370206996776</v>
      </c>
      <c r="F494" s="25">
        <f ca="1">DATA_ANALYSIS!E$20*'MONTE CARLO ANALYSIS'!E494+DATA_ANALYSIS!R$20</f>
        <v>22.774258165395651</v>
      </c>
      <c r="G494" s="23"/>
      <c r="H494" s="23"/>
      <c r="I494" s="23"/>
    </row>
    <row r="495" spans="2:9" x14ac:dyDescent="0.25">
      <c r="B495" s="25">
        <f ca="1">_xlfn.NORM.INV(RAND(), DATA_ANALYSIS!Q$23, DATA_ANALYSIS!U$20)</f>
        <v>33.202634413073007</v>
      </c>
      <c r="C495" s="25">
        <f t="shared" ca="1" si="7"/>
        <v>33.202634413073007</v>
      </c>
      <c r="D495" s="25">
        <f ca="1">IF(B495&gt;DATA_ANALYSIS!S$9, DATA_ANALYSIS!S$9, B495)</f>
        <v>20</v>
      </c>
      <c r="E495" s="25">
        <f ca="1">IF(B495&lt;DATA_ANALYSIS!S$8,C495,IF(B495&gt;DATA_ANALYSIS!S$9,D495,B495))</f>
        <v>20</v>
      </c>
      <c r="F495" s="25">
        <f ca="1">DATA_ANALYSIS!E$20*'MONTE CARLO ANALYSIS'!E495+DATA_ANALYSIS!R$20</f>
        <v>42.589686526355941</v>
      </c>
      <c r="G495" s="23"/>
      <c r="H495" s="23"/>
      <c r="I495" s="23"/>
    </row>
    <row r="496" spans="2:9" x14ac:dyDescent="0.25">
      <c r="B496" s="25">
        <f ca="1">_xlfn.NORM.INV(RAND(), DATA_ANALYSIS!Q$23, DATA_ANALYSIS!U$20)</f>
        <v>37.068542769374531</v>
      </c>
      <c r="C496" s="25">
        <f t="shared" ca="1" si="7"/>
        <v>37.068542769374531</v>
      </c>
      <c r="D496" s="25">
        <f ca="1">IF(B496&gt;DATA_ANALYSIS!S$9, DATA_ANALYSIS!S$9, B496)</f>
        <v>20</v>
      </c>
      <c r="E496" s="25">
        <f ca="1">IF(B496&lt;DATA_ANALYSIS!S$8,C496,IF(B496&gt;DATA_ANALYSIS!S$9,D496,B496))</f>
        <v>20</v>
      </c>
      <c r="F496" s="25">
        <f ca="1">DATA_ANALYSIS!E$20*'MONTE CARLO ANALYSIS'!E496+DATA_ANALYSIS!R$20</f>
        <v>42.589686526355941</v>
      </c>
      <c r="G496" s="23"/>
      <c r="H496" s="23"/>
      <c r="I496" s="23"/>
    </row>
    <row r="497" spans="2:9" x14ac:dyDescent="0.25">
      <c r="B497" s="25">
        <f ca="1">_xlfn.NORM.INV(RAND(), DATA_ANALYSIS!Q$23, DATA_ANALYSIS!U$20)</f>
        <v>9.4137367708235171</v>
      </c>
      <c r="C497" s="25">
        <f t="shared" ca="1" si="7"/>
        <v>9.4137367708235171</v>
      </c>
      <c r="D497" s="25">
        <f ca="1">IF(B497&gt;DATA_ANALYSIS!S$9, DATA_ANALYSIS!S$9, B497)</f>
        <v>9.4137367708235171</v>
      </c>
      <c r="E497" s="25">
        <f ca="1">IF(B497&lt;DATA_ANALYSIS!S$8,C497,IF(B497&gt;DATA_ANALYSIS!S$9,D497,B497))</f>
        <v>9.4137367708235171</v>
      </c>
      <c r="F497" s="25">
        <f ca="1">DATA_ANALYSIS!E$20*'MONTE CARLO ANALYSIS'!E497+DATA_ANALYSIS!R$20</f>
        <v>19.396770350804967</v>
      </c>
      <c r="G497" s="23"/>
      <c r="H497" s="23"/>
      <c r="I497" s="23"/>
    </row>
    <row r="498" spans="2:9" x14ac:dyDescent="0.25">
      <c r="B498" s="25">
        <f ca="1">_xlfn.NORM.INV(RAND(), DATA_ANALYSIS!Q$23, DATA_ANALYSIS!U$20)</f>
        <v>19.735589814709982</v>
      </c>
      <c r="C498" s="25">
        <f t="shared" ca="1" si="7"/>
        <v>19.735589814709982</v>
      </c>
      <c r="D498" s="25">
        <f ca="1">IF(B498&gt;DATA_ANALYSIS!S$9, DATA_ANALYSIS!S$9, B498)</f>
        <v>19.735589814709982</v>
      </c>
      <c r="E498" s="25">
        <f ca="1">IF(B498&lt;DATA_ANALYSIS!S$8,C498,IF(B498&gt;DATA_ANALYSIS!S$9,D498,B498))</f>
        <v>19.735589814709982</v>
      </c>
      <c r="F498" s="25">
        <f ca="1">DATA_ANALYSIS!E$20*'MONTE CARLO ANALYSIS'!E498+DATA_ANALYSIS!R$20</f>
        <v>42.010403437447685</v>
      </c>
      <c r="G498" s="23"/>
      <c r="H498" s="23"/>
      <c r="I498" s="23"/>
    </row>
    <row r="499" spans="2:9" x14ac:dyDescent="0.25">
      <c r="B499" s="25">
        <f ca="1">_xlfn.NORM.INV(RAND(), DATA_ANALYSIS!Q$23, DATA_ANALYSIS!U$20)</f>
        <v>20.984222292881945</v>
      </c>
      <c r="C499" s="25">
        <f t="shared" ca="1" si="7"/>
        <v>20.984222292881945</v>
      </c>
      <c r="D499" s="25">
        <f ca="1">IF(B499&gt;DATA_ANALYSIS!S$9, DATA_ANALYSIS!S$9, B499)</f>
        <v>20</v>
      </c>
      <c r="E499" s="25">
        <f ca="1">IF(B499&lt;DATA_ANALYSIS!S$8,C499,IF(B499&gt;DATA_ANALYSIS!S$9,D499,B499))</f>
        <v>20</v>
      </c>
      <c r="F499" s="25">
        <f ca="1">DATA_ANALYSIS!E$20*'MONTE CARLO ANALYSIS'!E499+DATA_ANALYSIS!R$20</f>
        <v>42.589686526355941</v>
      </c>
      <c r="G499" s="23"/>
      <c r="H499" s="23"/>
      <c r="I499" s="23"/>
    </row>
    <row r="500" spans="2:9" x14ac:dyDescent="0.25">
      <c r="B500" s="25">
        <f ca="1">_xlfn.NORM.INV(RAND(), DATA_ANALYSIS!Q$23, DATA_ANALYSIS!U$20)</f>
        <v>40.422497188587521</v>
      </c>
      <c r="C500" s="25">
        <f t="shared" ca="1" si="7"/>
        <v>40.422497188587521</v>
      </c>
      <c r="D500" s="25">
        <f ca="1">IF(B500&gt;DATA_ANALYSIS!S$9, DATA_ANALYSIS!S$9, B500)</f>
        <v>20</v>
      </c>
      <c r="E500" s="25">
        <f ca="1">IF(B500&lt;DATA_ANALYSIS!S$8,C500,IF(B500&gt;DATA_ANALYSIS!S$9,D500,B500))</f>
        <v>20</v>
      </c>
      <c r="F500" s="25">
        <f ca="1">DATA_ANALYSIS!E$20*'MONTE CARLO ANALYSIS'!E500+DATA_ANALYSIS!R$20</f>
        <v>42.589686526355941</v>
      </c>
      <c r="G500" s="23"/>
      <c r="H500" s="23"/>
      <c r="I500" s="23"/>
    </row>
    <row r="501" spans="2:9" x14ac:dyDescent="0.25">
      <c r="B501" s="25">
        <f ca="1">_xlfn.NORM.INV(RAND(), DATA_ANALYSIS!Q$23, DATA_ANALYSIS!U$20)</f>
        <v>33.731430822122434</v>
      </c>
      <c r="C501" s="25">
        <f t="shared" ca="1" si="7"/>
        <v>33.731430822122434</v>
      </c>
      <c r="D501" s="25">
        <f ca="1">IF(B501&gt;DATA_ANALYSIS!S$9, DATA_ANALYSIS!S$9, B501)</f>
        <v>20</v>
      </c>
      <c r="E501" s="25">
        <f ca="1">IF(B501&lt;DATA_ANALYSIS!S$8,C501,IF(B501&gt;DATA_ANALYSIS!S$9,D501,B501))</f>
        <v>20</v>
      </c>
      <c r="F501" s="25">
        <f ca="1">DATA_ANALYSIS!E$20*'MONTE CARLO ANALYSIS'!E501+DATA_ANALYSIS!R$20</f>
        <v>42.589686526355941</v>
      </c>
      <c r="G501" s="23"/>
      <c r="H501" s="23"/>
      <c r="I501" s="23"/>
    </row>
    <row r="502" spans="2:9" x14ac:dyDescent="0.25">
      <c r="B502" s="25">
        <f ca="1">_xlfn.NORM.INV(RAND(), DATA_ANALYSIS!Q$23, DATA_ANALYSIS!U$20)</f>
        <v>15.731968461984298</v>
      </c>
      <c r="C502" s="25">
        <f t="shared" ca="1" si="7"/>
        <v>15.731968461984298</v>
      </c>
      <c r="D502" s="25">
        <f ca="1">IF(B502&gt;DATA_ANALYSIS!S$9, DATA_ANALYSIS!S$9, B502)</f>
        <v>15.731968461984298</v>
      </c>
      <c r="E502" s="25">
        <f ca="1">IF(B502&lt;DATA_ANALYSIS!S$8,C502,IF(B502&gt;DATA_ANALYSIS!S$9,D502,B502))</f>
        <v>15.731968461984298</v>
      </c>
      <c r="F502" s="25">
        <f ca="1">DATA_ANALYSIS!E$20*'MONTE CARLO ANALYSIS'!E502+DATA_ANALYSIS!R$20</f>
        <v>33.239069074960256</v>
      </c>
      <c r="G502" s="23"/>
      <c r="H502" s="23"/>
      <c r="I502" s="23"/>
    </row>
    <row r="503" spans="2:9" x14ac:dyDescent="0.25">
      <c r="B503" s="25">
        <f ca="1">_xlfn.NORM.INV(RAND(), DATA_ANALYSIS!Q$23, DATA_ANALYSIS!U$20)</f>
        <v>12.054589623147482</v>
      </c>
      <c r="C503" s="25">
        <f t="shared" ca="1" si="7"/>
        <v>12.054589623147482</v>
      </c>
      <c r="D503" s="25">
        <f ca="1">IF(B503&gt;DATA_ANALYSIS!S$9, DATA_ANALYSIS!S$9, B503)</f>
        <v>12.054589623147482</v>
      </c>
      <c r="E503" s="25">
        <f ca="1">IF(B503&lt;DATA_ANALYSIS!S$8,C503,IF(B503&gt;DATA_ANALYSIS!S$9,D503,B503))</f>
        <v>12.054589623147482</v>
      </c>
      <c r="F503" s="25">
        <f ca="1">DATA_ANALYSIS!E$20*'MONTE CARLO ANALYSIS'!E503+DATA_ANALYSIS!R$20</f>
        <v>25.182483166551666</v>
      </c>
      <c r="G503" s="23"/>
      <c r="H503" s="23"/>
      <c r="I503" s="23"/>
    </row>
    <row r="504" spans="2:9" x14ac:dyDescent="0.25">
      <c r="B504" s="25">
        <f ca="1">_xlfn.NORM.INV(RAND(), DATA_ANALYSIS!Q$23, DATA_ANALYSIS!U$20)</f>
        <v>26.284124976723263</v>
      </c>
      <c r="C504" s="25">
        <f t="shared" ca="1" si="7"/>
        <v>26.284124976723263</v>
      </c>
      <c r="D504" s="25">
        <f ca="1">IF(B504&gt;DATA_ANALYSIS!S$9, DATA_ANALYSIS!S$9, B504)</f>
        <v>20</v>
      </c>
      <c r="E504" s="25">
        <f ca="1">IF(B504&lt;DATA_ANALYSIS!S$8,C504,IF(B504&gt;DATA_ANALYSIS!S$9,D504,B504))</f>
        <v>20</v>
      </c>
      <c r="F504" s="25">
        <f ca="1">DATA_ANALYSIS!E$20*'MONTE CARLO ANALYSIS'!E504+DATA_ANALYSIS!R$20</f>
        <v>42.589686526355941</v>
      </c>
      <c r="G504" s="23"/>
      <c r="H504" s="23"/>
      <c r="I504" s="23"/>
    </row>
    <row r="505" spans="2:9" x14ac:dyDescent="0.25">
      <c r="B505" s="25">
        <f ca="1">_xlfn.NORM.INV(RAND(), DATA_ANALYSIS!Q$23, DATA_ANALYSIS!U$20)</f>
        <v>17.859510876550626</v>
      </c>
      <c r="C505" s="25">
        <f t="shared" ca="1" si="7"/>
        <v>17.859510876550626</v>
      </c>
      <c r="D505" s="25">
        <f ca="1">IF(B505&gt;DATA_ANALYSIS!S$9, DATA_ANALYSIS!S$9, B505)</f>
        <v>17.859510876550626</v>
      </c>
      <c r="E505" s="25">
        <f ca="1">IF(B505&lt;DATA_ANALYSIS!S$8,C505,IF(B505&gt;DATA_ANALYSIS!S$9,D505,B505))</f>
        <v>17.859510876550626</v>
      </c>
      <c r="F505" s="25">
        <f ca="1">DATA_ANALYSIS!E$20*'MONTE CARLO ANALYSIS'!E505+DATA_ANALYSIS!R$20</f>
        <v>37.900195651236089</v>
      </c>
      <c r="G505" s="23"/>
      <c r="H505" s="23"/>
      <c r="I505" s="23"/>
    </row>
    <row r="506" spans="2:9" x14ac:dyDescent="0.25">
      <c r="B506" s="25">
        <f ca="1">_xlfn.NORM.INV(RAND(), DATA_ANALYSIS!Q$23, DATA_ANALYSIS!U$20)</f>
        <v>33.285839838682534</v>
      </c>
      <c r="C506" s="25">
        <f t="shared" ca="1" si="7"/>
        <v>33.285839838682534</v>
      </c>
      <c r="D506" s="25">
        <f ca="1">IF(B506&gt;DATA_ANALYSIS!S$9, DATA_ANALYSIS!S$9, B506)</f>
        <v>20</v>
      </c>
      <c r="E506" s="25">
        <f ca="1">IF(B506&lt;DATA_ANALYSIS!S$8,C506,IF(B506&gt;DATA_ANALYSIS!S$9,D506,B506))</f>
        <v>20</v>
      </c>
      <c r="F506" s="25">
        <f ca="1">DATA_ANALYSIS!E$20*'MONTE CARLO ANALYSIS'!E506+DATA_ANALYSIS!R$20</f>
        <v>42.589686526355941</v>
      </c>
      <c r="G506" s="23"/>
      <c r="H506" s="23"/>
      <c r="I506" s="23"/>
    </row>
    <row r="507" spans="2:9" x14ac:dyDescent="0.25">
      <c r="B507" s="25">
        <f ca="1">_xlfn.NORM.INV(RAND(), DATA_ANALYSIS!Q$23, DATA_ANALYSIS!U$20)</f>
        <v>24.58568929809142</v>
      </c>
      <c r="C507" s="25">
        <f t="shared" ca="1" si="7"/>
        <v>24.58568929809142</v>
      </c>
      <c r="D507" s="25">
        <f ca="1">IF(B507&gt;DATA_ANALYSIS!S$9, DATA_ANALYSIS!S$9, B507)</f>
        <v>20</v>
      </c>
      <c r="E507" s="25">
        <f ca="1">IF(B507&lt;DATA_ANALYSIS!S$8,C507,IF(B507&gt;DATA_ANALYSIS!S$9,D507,B507))</f>
        <v>20</v>
      </c>
      <c r="F507" s="25">
        <f ca="1">DATA_ANALYSIS!E$20*'MONTE CARLO ANALYSIS'!E507+DATA_ANALYSIS!R$20</f>
        <v>42.589686526355941</v>
      </c>
      <c r="G507" s="23"/>
      <c r="H507" s="23"/>
      <c r="I507" s="23"/>
    </row>
    <row r="508" spans="2:9" x14ac:dyDescent="0.25">
      <c r="B508" s="25">
        <f ca="1">_xlfn.NORM.INV(RAND(), DATA_ANALYSIS!Q$23, DATA_ANALYSIS!U$20)</f>
        <v>-4.2747137504566197</v>
      </c>
      <c r="C508" s="25">
        <f t="shared" ca="1" si="7"/>
        <v>0</v>
      </c>
      <c r="D508" s="25">
        <f ca="1">IF(B508&gt;DATA_ANALYSIS!S$9, DATA_ANALYSIS!S$9, B508)</f>
        <v>-4.2747137504566197</v>
      </c>
      <c r="E508" s="25">
        <f ca="1">IF(B508&lt;DATA_ANALYSIS!S$8,C508,IF(B508&gt;DATA_ANALYSIS!S$9,D508,B508))</f>
        <v>0</v>
      </c>
      <c r="F508" s="25">
        <f ca="1">DATA_ANALYSIS!E$20*'MONTE CARLO ANALYSIS'!E508+DATA_ANALYSIS!R$20</f>
        <v>-1.2273160806256698</v>
      </c>
      <c r="G508" s="23"/>
      <c r="H508" s="23"/>
      <c r="I508" s="23"/>
    </row>
    <row r="509" spans="2:9" x14ac:dyDescent="0.25">
      <c r="B509" s="25">
        <f ca="1">_xlfn.NORM.INV(RAND(), DATA_ANALYSIS!Q$23, DATA_ANALYSIS!U$20)</f>
        <v>6.3660164564723765</v>
      </c>
      <c r="C509" s="25">
        <f t="shared" ca="1" si="7"/>
        <v>6.3660164564723765</v>
      </c>
      <c r="D509" s="25">
        <f ca="1">IF(B509&gt;DATA_ANALYSIS!S$9, DATA_ANALYSIS!S$9, B509)</f>
        <v>6.3660164564723765</v>
      </c>
      <c r="E509" s="25">
        <f ca="1">IF(B509&lt;DATA_ANALYSIS!S$8,C509,IF(B509&gt;DATA_ANALYSIS!S$9,D509,B509))</f>
        <v>6.3660164564723765</v>
      </c>
      <c r="F509" s="25">
        <f ca="1">DATA_ANALYSIS!E$20*'MONTE CARLO ANALYSIS'!E509+DATA_ANALYSIS!R$20</f>
        <v>12.719671902841229</v>
      </c>
      <c r="G509" s="23"/>
      <c r="H509" s="23"/>
      <c r="I509" s="23"/>
    </row>
    <row r="510" spans="2:9" x14ac:dyDescent="0.25">
      <c r="B510" s="25">
        <f ca="1">_xlfn.NORM.INV(RAND(), DATA_ANALYSIS!Q$23, DATA_ANALYSIS!U$20)</f>
        <v>14.524676942550503</v>
      </c>
      <c r="C510" s="25">
        <f t="shared" ca="1" si="7"/>
        <v>14.524676942550503</v>
      </c>
      <c r="D510" s="25">
        <f ca="1">IF(B510&gt;DATA_ANALYSIS!S$9, DATA_ANALYSIS!S$9, B510)</f>
        <v>14.524676942550503</v>
      </c>
      <c r="E510" s="25">
        <f ca="1">IF(B510&lt;DATA_ANALYSIS!S$8,C510,IF(B510&gt;DATA_ANALYSIS!S$9,D510,B510))</f>
        <v>14.524676942550503</v>
      </c>
      <c r="F510" s="25">
        <f ca="1">DATA_ANALYSIS!E$20*'MONTE CARLO ANALYSIS'!E510+DATA_ANALYSIS!R$20</f>
        <v>30.594074292239384</v>
      </c>
      <c r="G510" s="23"/>
      <c r="H510" s="23"/>
      <c r="I510" s="23"/>
    </row>
    <row r="511" spans="2:9" x14ac:dyDescent="0.25">
      <c r="B511" s="25">
        <f ca="1">_xlfn.NORM.INV(RAND(), DATA_ANALYSIS!Q$23, DATA_ANALYSIS!U$20)</f>
        <v>4.9771857070488075</v>
      </c>
      <c r="C511" s="25">
        <f t="shared" ca="1" si="7"/>
        <v>4.9771857070488075</v>
      </c>
      <c r="D511" s="25">
        <f ca="1">IF(B511&gt;DATA_ANALYSIS!S$9, DATA_ANALYSIS!S$9, B511)</f>
        <v>4.9771857070488075</v>
      </c>
      <c r="E511" s="25">
        <f ca="1">IF(B511&lt;DATA_ANALYSIS!S$8,C511,IF(B511&gt;DATA_ANALYSIS!S$9,D511,B511))</f>
        <v>4.9771857070488075</v>
      </c>
      <c r="F511" s="25">
        <f ca="1">DATA_ANALYSIS!E$20*'MONTE CARLO ANALYSIS'!E511+DATA_ANALYSIS!R$20</f>
        <v>9.6769518744337901</v>
      </c>
      <c r="G511" s="23"/>
      <c r="H511" s="23"/>
      <c r="I511" s="23"/>
    </row>
    <row r="512" spans="2:9" x14ac:dyDescent="0.25">
      <c r="B512" s="25">
        <f ca="1">_xlfn.NORM.INV(RAND(), DATA_ANALYSIS!Q$23, DATA_ANALYSIS!U$20)</f>
        <v>24.949485792661939</v>
      </c>
      <c r="C512" s="25">
        <f t="shared" ca="1" si="7"/>
        <v>24.949485792661939</v>
      </c>
      <c r="D512" s="25">
        <f ca="1">IF(B512&gt;DATA_ANALYSIS!S$9, DATA_ANALYSIS!S$9, B512)</f>
        <v>20</v>
      </c>
      <c r="E512" s="25">
        <f ca="1">IF(B512&lt;DATA_ANALYSIS!S$8,C512,IF(B512&gt;DATA_ANALYSIS!S$9,D512,B512))</f>
        <v>20</v>
      </c>
      <c r="F512" s="25">
        <f ca="1">DATA_ANALYSIS!E$20*'MONTE CARLO ANALYSIS'!E512+DATA_ANALYSIS!R$20</f>
        <v>42.589686526355941</v>
      </c>
      <c r="G512" s="23"/>
      <c r="H512" s="23"/>
      <c r="I512" s="23"/>
    </row>
    <row r="513" spans="2:9" x14ac:dyDescent="0.25">
      <c r="B513" s="25">
        <f ca="1">_xlfn.NORM.INV(RAND(), DATA_ANALYSIS!Q$23, DATA_ANALYSIS!U$20)</f>
        <v>27.824397895155805</v>
      </c>
      <c r="C513" s="25">
        <f t="shared" ca="1" si="7"/>
        <v>27.824397895155805</v>
      </c>
      <c r="D513" s="25">
        <f ca="1">IF(B513&gt;DATA_ANALYSIS!S$9, DATA_ANALYSIS!S$9, B513)</f>
        <v>20</v>
      </c>
      <c r="E513" s="25">
        <f ca="1">IF(B513&lt;DATA_ANALYSIS!S$8,C513,IF(B513&gt;DATA_ANALYSIS!S$9,D513,B513))</f>
        <v>20</v>
      </c>
      <c r="F513" s="25">
        <f ca="1">DATA_ANALYSIS!E$20*'MONTE CARLO ANALYSIS'!E513+DATA_ANALYSIS!R$20</f>
        <v>42.589686526355941</v>
      </c>
      <c r="G513" s="23"/>
      <c r="H513" s="23"/>
      <c r="I513" s="23"/>
    </row>
    <row r="514" spans="2:9" x14ac:dyDescent="0.25">
      <c r="B514" s="25">
        <f ca="1">_xlfn.NORM.INV(RAND(), DATA_ANALYSIS!Q$23, DATA_ANALYSIS!U$20)</f>
        <v>10.936889260147119</v>
      </c>
      <c r="C514" s="25">
        <f t="shared" ca="1" si="7"/>
        <v>10.936889260147119</v>
      </c>
      <c r="D514" s="25">
        <f ca="1">IF(B514&gt;DATA_ANALYSIS!S$9, DATA_ANALYSIS!S$9, B514)</f>
        <v>10.936889260147119</v>
      </c>
      <c r="E514" s="25">
        <f ca="1">IF(B514&lt;DATA_ANALYSIS!S$8,C514,IF(B514&gt;DATA_ANALYSIS!S$9,D514,B514))</f>
        <v>10.936889260147119</v>
      </c>
      <c r="F514" s="25">
        <f ca="1">DATA_ANALYSIS!E$20*'MONTE CARLO ANALYSIS'!E514+DATA_ANALYSIS!R$20</f>
        <v>22.733769180581106</v>
      </c>
      <c r="G514" s="23"/>
      <c r="H514" s="23"/>
      <c r="I514" s="23"/>
    </row>
    <row r="515" spans="2:9" x14ac:dyDescent="0.25">
      <c r="B515" s="25">
        <f ca="1">_xlfn.NORM.INV(RAND(), DATA_ANALYSIS!Q$23, DATA_ANALYSIS!U$20)</f>
        <v>12.096028844515228</v>
      </c>
      <c r="C515" s="25">
        <f t="shared" ca="1" si="7"/>
        <v>12.096028844515228</v>
      </c>
      <c r="D515" s="25">
        <f ca="1">IF(B515&gt;DATA_ANALYSIS!S$9, DATA_ANALYSIS!S$9, B515)</f>
        <v>12.096028844515228</v>
      </c>
      <c r="E515" s="25">
        <f ca="1">IF(B515&lt;DATA_ANALYSIS!S$8,C515,IF(B515&gt;DATA_ANALYSIS!S$9,D515,B515))</f>
        <v>12.096028844515228</v>
      </c>
      <c r="F515" s="25">
        <f ca="1">DATA_ANALYSIS!E$20*'MONTE CARLO ANALYSIS'!E515+DATA_ANALYSIS!R$20</f>
        <v>25.273270290086757</v>
      </c>
      <c r="G515" s="23"/>
      <c r="H515" s="23"/>
      <c r="I515" s="23"/>
    </row>
    <row r="516" spans="2:9" x14ac:dyDescent="0.25">
      <c r="B516" s="25">
        <f ca="1">_xlfn.NORM.INV(RAND(), DATA_ANALYSIS!Q$23, DATA_ANALYSIS!U$20)</f>
        <v>18.411736536090928</v>
      </c>
      <c r="C516" s="25">
        <f t="shared" ca="1" si="7"/>
        <v>18.411736536090928</v>
      </c>
      <c r="D516" s="25">
        <f ca="1">IF(B516&gt;DATA_ANALYSIS!S$9, DATA_ANALYSIS!S$9, B516)</f>
        <v>18.411736536090928</v>
      </c>
      <c r="E516" s="25">
        <f ca="1">IF(B516&lt;DATA_ANALYSIS!S$8,C516,IF(B516&gt;DATA_ANALYSIS!S$9,D516,B516))</f>
        <v>18.411736536090928</v>
      </c>
      <c r="F516" s="25">
        <f ca="1">DATA_ANALYSIS!E$20*'MONTE CARLO ANALYSIS'!E516+DATA_ANALYSIS!R$20</f>
        <v>39.110039309422071</v>
      </c>
      <c r="G516" s="23"/>
      <c r="H516" s="23"/>
      <c r="I516" s="23"/>
    </row>
    <row r="517" spans="2:9" x14ac:dyDescent="0.25">
      <c r="B517" s="25">
        <f ca="1">_xlfn.NORM.INV(RAND(), DATA_ANALYSIS!Q$23, DATA_ANALYSIS!U$20)</f>
        <v>30.868687047424366</v>
      </c>
      <c r="C517" s="25">
        <f t="shared" ref="C517:C580" ca="1" si="8">IF(B517&lt;0,0, B517)</f>
        <v>30.868687047424366</v>
      </c>
      <c r="D517" s="25">
        <f ca="1">IF(B517&gt;DATA_ANALYSIS!S$9, DATA_ANALYSIS!S$9, B517)</f>
        <v>20</v>
      </c>
      <c r="E517" s="25">
        <f ca="1">IF(B517&lt;DATA_ANALYSIS!S$8,C517,IF(B517&gt;DATA_ANALYSIS!S$9,D517,B517))</f>
        <v>20</v>
      </c>
      <c r="F517" s="25">
        <f ca="1">DATA_ANALYSIS!E$20*'MONTE CARLO ANALYSIS'!E517+DATA_ANALYSIS!R$20</f>
        <v>42.589686526355941</v>
      </c>
      <c r="G517" s="23"/>
      <c r="H517" s="23"/>
      <c r="I517" s="23"/>
    </row>
    <row r="518" spans="2:9" x14ac:dyDescent="0.25">
      <c r="B518" s="25">
        <f ca="1">_xlfn.NORM.INV(RAND(), DATA_ANALYSIS!Q$23, DATA_ANALYSIS!U$20)</f>
        <v>18.359792970773007</v>
      </c>
      <c r="C518" s="25">
        <f t="shared" ca="1" si="8"/>
        <v>18.359792970773007</v>
      </c>
      <c r="D518" s="25">
        <f ca="1">IF(B518&gt;DATA_ANALYSIS!S$9, DATA_ANALYSIS!S$9, B518)</f>
        <v>18.359792970773007</v>
      </c>
      <c r="E518" s="25">
        <f ca="1">IF(B518&lt;DATA_ANALYSIS!S$8,C518,IF(B518&gt;DATA_ANALYSIS!S$9,D518,B518))</f>
        <v>18.359792970773007</v>
      </c>
      <c r="F518" s="25">
        <f ca="1">DATA_ANALYSIS!E$20*'MONTE CARLO ANALYSIS'!E518+DATA_ANALYSIS!R$20</f>
        <v>38.996238742574505</v>
      </c>
      <c r="G518" s="23"/>
      <c r="H518" s="23"/>
      <c r="I518" s="23"/>
    </row>
    <row r="519" spans="2:9" x14ac:dyDescent="0.25">
      <c r="B519" s="25">
        <f ca="1">_xlfn.NORM.INV(RAND(), DATA_ANALYSIS!Q$23, DATA_ANALYSIS!U$20)</f>
        <v>1.1542000704280468</v>
      </c>
      <c r="C519" s="25">
        <f t="shared" ca="1" si="8"/>
        <v>1.1542000704280468</v>
      </c>
      <c r="D519" s="25">
        <f ca="1">IF(B519&gt;DATA_ANALYSIS!S$9, DATA_ANALYSIS!S$9, B519)</f>
        <v>1.1542000704280468</v>
      </c>
      <c r="E519" s="25">
        <f ca="1">IF(B519&lt;DATA_ANALYSIS!S$8,C519,IF(B519&gt;DATA_ANALYSIS!S$9,D519,B519))</f>
        <v>1.1542000704280468</v>
      </c>
      <c r="F519" s="25">
        <f ca="1">DATA_ANALYSIS!E$20*'MONTE CARLO ANALYSIS'!E519+DATA_ANALYSIS!R$20</f>
        <v>1.3013632941205349</v>
      </c>
      <c r="G519" s="23"/>
      <c r="H519" s="23"/>
      <c r="I519" s="23"/>
    </row>
    <row r="520" spans="2:9" x14ac:dyDescent="0.25">
      <c r="B520" s="25">
        <f ca="1">_xlfn.NORM.INV(RAND(), DATA_ANALYSIS!Q$23, DATA_ANALYSIS!U$20)</f>
        <v>21.662552994247548</v>
      </c>
      <c r="C520" s="25">
        <f t="shared" ca="1" si="8"/>
        <v>21.662552994247548</v>
      </c>
      <c r="D520" s="25">
        <f ca="1">IF(B520&gt;DATA_ANALYSIS!S$9, DATA_ANALYSIS!S$9, B520)</f>
        <v>20</v>
      </c>
      <c r="E520" s="25">
        <f ca="1">IF(B520&lt;DATA_ANALYSIS!S$8,C520,IF(B520&gt;DATA_ANALYSIS!S$9,D520,B520))</f>
        <v>20</v>
      </c>
      <c r="F520" s="25">
        <f ca="1">DATA_ANALYSIS!E$20*'MONTE CARLO ANALYSIS'!E520+DATA_ANALYSIS!R$20</f>
        <v>42.589686526355941</v>
      </c>
      <c r="G520" s="23"/>
      <c r="H520" s="23"/>
      <c r="I520" s="23"/>
    </row>
    <row r="521" spans="2:9" x14ac:dyDescent="0.25">
      <c r="B521" s="25">
        <f ca="1">_xlfn.NORM.INV(RAND(), DATA_ANALYSIS!Q$23, DATA_ANALYSIS!U$20)</f>
        <v>8.9176567059727674</v>
      </c>
      <c r="C521" s="25">
        <f t="shared" ca="1" si="8"/>
        <v>8.9176567059727674</v>
      </c>
      <c r="D521" s="25">
        <f ca="1">IF(B521&gt;DATA_ANALYSIS!S$9, DATA_ANALYSIS!S$9, B521)</f>
        <v>8.9176567059727674</v>
      </c>
      <c r="E521" s="25">
        <f ca="1">IF(B521&lt;DATA_ANALYSIS!S$8,C521,IF(B521&gt;DATA_ANALYSIS!S$9,D521,B521))</f>
        <v>8.9176567059727674</v>
      </c>
      <c r="F521" s="25">
        <f ca="1">DATA_ANALYSIS!E$20*'MONTE CARLO ANALYSIS'!E521+DATA_ANALYSIS!R$20</f>
        <v>18.30993327606312</v>
      </c>
      <c r="G521" s="23"/>
      <c r="H521" s="23"/>
      <c r="I521" s="23"/>
    </row>
    <row r="522" spans="2:9" x14ac:dyDescent="0.25">
      <c r="B522" s="25">
        <f ca="1">_xlfn.NORM.INV(RAND(), DATA_ANALYSIS!Q$23, DATA_ANALYSIS!U$20)</f>
        <v>19.791447608291008</v>
      </c>
      <c r="C522" s="25">
        <f t="shared" ca="1" si="8"/>
        <v>19.791447608291008</v>
      </c>
      <c r="D522" s="25">
        <f ca="1">IF(B522&gt;DATA_ANALYSIS!S$9, DATA_ANALYSIS!S$9, B522)</f>
        <v>19.791447608291008</v>
      </c>
      <c r="E522" s="25">
        <f ca="1">IF(B522&lt;DATA_ANALYSIS!S$8,C522,IF(B522&gt;DATA_ANALYSIS!S$9,D522,B522))</f>
        <v>19.791447608291008</v>
      </c>
      <c r="F522" s="25">
        <f ca="1">DATA_ANALYSIS!E$20*'MONTE CARLO ANALYSIS'!E522+DATA_ANALYSIS!R$20</f>
        <v>42.132779491795688</v>
      </c>
      <c r="G522" s="23"/>
      <c r="H522" s="23"/>
      <c r="I522" s="23"/>
    </row>
    <row r="523" spans="2:9" x14ac:dyDescent="0.25">
      <c r="B523" s="25">
        <f ca="1">_xlfn.NORM.INV(RAND(), DATA_ANALYSIS!Q$23, DATA_ANALYSIS!U$20)</f>
        <v>12.68607554058638</v>
      </c>
      <c r="C523" s="25">
        <f t="shared" ca="1" si="8"/>
        <v>12.68607554058638</v>
      </c>
      <c r="D523" s="25">
        <f ca="1">IF(B523&gt;DATA_ANALYSIS!S$9, DATA_ANALYSIS!S$9, B523)</f>
        <v>12.68607554058638</v>
      </c>
      <c r="E523" s="25">
        <f ca="1">IF(B523&lt;DATA_ANALYSIS!S$8,C523,IF(B523&gt;DATA_ANALYSIS!S$9,D523,B523))</f>
        <v>12.68607554058638</v>
      </c>
      <c r="F523" s="25">
        <f ca="1">DATA_ANALYSIS!E$20*'MONTE CARLO ANALYSIS'!E523+DATA_ANALYSIS!R$20</f>
        <v>26.565974171086285</v>
      </c>
      <c r="G523" s="23"/>
      <c r="H523" s="23"/>
      <c r="I523" s="23"/>
    </row>
    <row r="524" spans="2:9" x14ac:dyDescent="0.25">
      <c r="B524" s="25">
        <f ca="1">_xlfn.NORM.INV(RAND(), DATA_ANALYSIS!Q$23, DATA_ANALYSIS!U$20)</f>
        <v>32.611506825467089</v>
      </c>
      <c r="C524" s="25">
        <f t="shared" ca="1" si="8"/>
        <v>32.611506825467089</v>
      </c>
      <c r="D524" s="25">
        <f ca="1">IF(B524&gt;DATA_ANALYSIS!S$9, DATA_ANALYSIS!S$9, B524)</f>
        <v>20</v>
      </c>
      <c r="E524" s="25">
        <f ca="1">IF(B524&lt;DATA_ANALYSIS!S$8,C524,IF(B524&gt;DATA_ANALYSIS!S$9,D524,B524))</f>
        <v>20</v>
      </c>
      <c r="F524" s="25">
        <f ca="1">DATA_ANALYSIS!E$20*'MONTE CARLO ANALYSIS'!E524+DATA_ANALYSIS!R$20</f>
        <v>42.589686526355941</v>
      </c>
      <c r="G524" s="23"/>
      <c r="H524" s="23"/>
      <c r="I524" s="23"/>
    </row>
    <row r="525" spans="2:9" x14ac:dyDescent="0.25">
      <c r="B525" s="25">
        <f ca="1">_xlfn.NORM.INV(RAND(), DATA_ANALYSIS!Q$23, DATA_ANALYSIS!U$20)</f>
        <v>7.3187547070185204</v>
      </c>
      <c r="C525" s="25">
        <f t="shared" ca="1" si="8"/>
        <v>7.3187547070185204</v>
      </c>
      <c r="D525" s="25">
        <f ca="1">IF(B525&gt;DATA_ANALYSIS!S$9, DATA_ANALYSIS!S$9, B525)</f>
        <v>7.3187547070185204</v>
      </c>
      <c r="E525" s="25">
        <f ca="1">IF(B525&lt;DATA_ANALYSIS!S$8,C525,IF(B525&gt;DATA_ANALYSIS!S$9,D525,B525))</f>
        <v>7.3187547070185204</v>
      </c>
      <c r="F525" s="25">
        <f ca="1">DATA_ANALYSIS!E$20*'MONTE CARLO ANALYSIS'!E525+DATA_ANALYSIS!R$20</f>
        <v>14.806978623238802</v>
      </c>
      <c r="G525" s="23"/>
      <c r="H525" s="23"/>
      <c r="I525" s="23"/>
    </row>
    <row r="526" spans="2:9" x14ac:dyDescent="0.25">
      <c r="B526" s="25">
        <f ca="1">_xlfn.NORM.INV(RAND(), DATA_ANALYSIS!Q$23, DATA_ANALYSIS!U$20)</f>
        <v>35.854689002950209</v>
      </c>
      <c r="C526" s="25">
        <f t="shared" ca="1" si="8"/>
        <v>35.854689002950209</v>
      </c>
      <c r="D526" s="25">
        <f ca="1">IF(B526&gt;DATA_ANALYSIS!S$9, DATA_ANALYSIS!S$9, B526)</f>
        <v>20</v>
      </c>
      <c r="E526" s="25">
        <f ca="1">IF(B526&lt;DATA_ANALYSIS!S$8,C526,IF(B526&gt;DATA_ANALYSIS!S$9,D526,B526))</f>
        <v>20</v>
      </c>
      <c r="F526" s="25">
        <f ca="1">DATA_ANALYSIS!E$20*'MONTE CARLO ANALYSIS'!E526+DATA_ANALYSIS!R$20</f>
        <v>42.589686526355941</v>
      </c>
      <c r="G526" s="23"/>
      <c r="H526" s="23"/>
      <c r="I526" s="23"/>
    </row>
    <row r="527" spans="2:9" x14ac:dyDescent="0.25">
      <c r="B527" s="25">
        <f ca="1">_xlfn.NORM.INV(RAND(), DATA_ANALYSIS!Q$23, DATA_ANALYSIS!U$20)</f>
        <v>9.6781235791987097</v>
      </c>
      <c r="C527" s="25">
        <f t="shared" ca="1" si="8"/>
        <v>9.6781235791987097</v>
      </c>
      <c r="D527" s="25">
        <f ca="1">IF(B527&gt;DATA_ANALYSIS!S$9, DATA_ANALYSIS!S$9, B527)</f>
        <v>9.6781235791987097</v>
      </c>
      <c r="E527" s="25">
        <f ca="1">IF(B527&lt;DATA_ANALYSIS!S$8,C527,IF(B527&gt;DATA_ANALYSIS!S$9,D527,B527))</f>
        <v>9.6781235791987097</v>
      </c>
      <c r="F527" s="25">
        <f ca="1">DATA_ANALYSIS!E$20*'MONTE CARLO ANALYSIS'!E527+DATA_ANALYSIS!R$20</f>
        <v>19.976002224396336</v>
      </c>
      <c r="G527" s="23"/>
      <c r="H527" s="23"/>
      <c r="I527" s="23"/>
    </row>
    <row r="528" spans="2:9" x14ac:dyDescent="0.25">
      <c r="B528" s="25">
        <f ca="1">_xlfn.NORM.INV(RAND(), DATA_ANALYSIS!Q$23, DATA_ANALYSIS!U$20)</f>
        <v>-5.9717472415496395</v>
      </c>
      <c r="C528" s="25">
        <f t="shared" ca="1" si="8"/>
        <v>0</v>
      </c>
      <c r="D528" s="25">
        <f ca="1">IF(B528&gt;DATA_ANALYSIS!S$9, DATA_ANALYSIS!S$9, B528)</f>
        <v>-5.9717472415496395</v>
      </c>
      <c r="E528" s="25">
        <f ca="1">IF(B528&lt;DATA_ANALYSIS!S$8,C528,IF(B528&gt;DATA_ANALYSIS!S$9,D528,B528))</f>
        <v>0</v>
      </c>
      <c r="F528" s="25">
        <f ca="1">DATA_ANALYSIS!E$20*'MONTE CARLO ANALYSIS'!E528+DATA_ANALYSIS!R$20</f>
        <v>-1.2273160806256698</v>
      </c>
      <c r="G528" s="23"/>
      <c r="H528" s="23"/>
      <c r="I528" s="23"/>
    </row>
    <row r="529" spans="2:9" x14ac:dyDescent="0.25">
      <c r="B529" s="25">
        <f ca="1">_xlfn.NORM.INV(RAND(), DATA_ANALYSIS!Q$23, DATA_ANALYSIS!U$20)</f>
        <v>1.8677597361860592</v>
      </c>
      <c r="C529" s="25">
        <f t="shared" ca="1" si="8"/>
        <v>1.8677597361860592</v>
      </c>
      <c r="D529" s="25">
        <f ca="1">IF(B529&gt;DATA_ANALYSIS!S$9, DATA_ANALYSIS!S$9, B529)</f>
        <v>1.8677597361860592</v>
      </c>
      <c r="E529" s="25">
        <f ca="1">IF(B529&lt;DATA_ANALYSIS!S$8,C529,IF(B529&gt;DATA_ANALYSIS!S$9,D529,B529))</f>
        <v>1.8677597361860592</v>
      </c>
      <c r="F529" s="25">
        <f ca="1">DATA_ANALYSIS!E$20*'MONTE CARLO ANALYSIS'!E529+DATA_ANALYSIS!R$20</f>
        <v>2.8646655808583228</v>
      </c>
      <c r="G529" s="23"/>
      <c r="H529" s="23"/>
      <c r="I529" s="23"/>
    </row>
    <row r="530" spans="2:9" x14ac:dyDescent="0.25">
      <c r="B530" s="25">
        <f ca="1">_xlfn.NORM.INV(RAND(), DATA_ANALYSIS!Q$23, DATA_ANALYSIS!U$20)</f>
        <v>12.525974318529725</v>
      </c>
      <c r="C530" s="25">
        <f t="shared" ca="1" si="8"/>
        <v>12.525974318529725</v>
      </c>
      <c r="D530" s="25">
        <f ca="1">IF(B530&gt;DATA_ANALYSIS!S$9, DATA_ANALYSIS!S$9, B530)</f>
        <v>12.525974318529725</v>
      </c>
      <c r="E530" s="25">
        <f ca="1">IF(B530&lt;DATA_ANALYSIS!S$8,C530,IF(B530&gt;DATA_ANALYSIS!S$9,D530,B530))</f>
        <v>12.525974318529725</v>
      </c>
      <c r="F530" s="25">
        <f ca="1">DATA_ANALYSIS!E$20*'MONTE CARLO ANALYSIS'!E530+DATA_ANALYSIS!R$20</f>
        <v>26.215216387874413</v>
      </c>
      <c r="G530" s="23"/>
      <c r="H530" s="23"/>
      <c r="I530" s="23"/>
    </row>
    <row r="531" spans="2:9" x14ac:dyDescent="0.25">
      <c r="B531" s="25">
        <f ca="1">_xlfn.NORM.INV(RAND(), DATA_ANALYSIS!Q$23, DATA_ANALYSIS!U$20)</f>
        <v>10.403975893873476</v>
      </c>
      <c r="C531" s="25">
        <f t="shared" ca="1" si="8"/>
        <v>10.403975893873476</v>
      </c>
      <c r="D531" s="25">
        <f ca="1">IF(B531&gt;DATA_ANALYSIS!S$9, DATA_ANALYSIS!S$9, B531)</f>
        <v>10.403975893873476</v>
      </c>
      <c r="E531" s="25">
        <f ca="1">IF(B531&lt;DATA_ANALYSIS!S$8,C531,IF(B531&gt;DATA_ANALYSIS!S$9,D531,B531))</f>
        <v>10.403975893873476</v>
      </c>
      <c r="F531" s="25">
        <f ca="1">DATA_ANALYSIS!E$20*'MONTE CARLO ANALYSIS'!E531+DATA_ANALYSIS!R$20</f>
        <v>21.566235862615727</v>
      </c>
      <c r="G531" s="23"/>
      <c r="H531" s="23"/>
      <c r="I531" s="23"/>
    </row>
    <row r="532" spans="2:9" x14ac:dyDescent="0.25">
      <c r="B532" s="25">
        <f ca="1">_xlfn.NORM.INV(RAND(), DATA_ANALYSIS!Q$23, DATA_ANALYSIS!U$20)</f>
        <v>19.444226427046946</v>
      </c>
      <c r="C532" s="25">
        <f t="shared" ca="1" si="8"/>
        <v>19.444226427046946</v>
      </c>
      <c r="D532" s="25">
        <f ca="1">IF(B532&gt;DATA_ANALYSIS!S$9, DATA_ANALYSIS!S$9, B532)</f>
        <v>19.444226427046946</v>
      </c>
      <c r="E532" s="25">
        <f ca="1">IF(B532&lt;DATA_ANALYSIS!S$8,C532,IF(B532&gt;DATA_ANALYSIS!S$9,D532,B532))</f>
        <v>19.444226427046946</v>
      </c>
      <c r="F532" s="25">
        <f ca="1">DATA_ANALYSIS!E$20*'MONTE CARLO ANALYSIS'!E532+DATA_ANALYSIS!R$20</f>
        <v>41.372069921607171</v>
      </c>
      <c r="G532" s="23"/>
      <c r="H532" s="23"/>
      <c r="I532" s="23"/>
    </row>
    <row r="533" spans="2:9" x14ac:dyDescent="0.25">
      <c r="B533" s="25">
        <f ca="1">_xlfn.NORM.INV(RAND(), DATA_ANALYSIS!Q$23, DATA_ANALYSIS!U$20)</f>
        <v>-1.423478476116756</v>
      </c>
      <c r="C533" s="25">
        <f t="shared" ca="1" si="8"/>
        <v>0</v>
      </c>
      <c r="D533" s="25">
        <f ca="1">IF(B533&gt;DATA_ANALYSIS!S$9, DATA_ANALYSIS!S$9, B533)</f>
        <v>-1.423478476116756</v>
      </c>
      <c r="E533" s="25">
        <f ca="1">IF(B533&lt;DATA_ANALYSIS!S$8,C533,IF(B533&gt;DATA_ANALYSIS!S$9,D533,B533))</f>
        <v>0</v>
      </c>
      <c r="F533" s="25">
        <f ca="1">DATA_ANALYSIS!E$20*'MONTE CARLO ANALYSIS'!E533+DATA_ANALYSIS!R$20</f>
        <v>-1.2273160806256698</v>
      </c>
      <c r="G533" s="23"/>
      <c r="H533" s="23"/>
      <c r="I533" s="23"/>
    </row>
    <row r="534" spans="2:9" x14ac:dyDescent="0.25">
      <c r="B534" s="25">
        <f ca="1">_xlfn.NORM.INV(RAND(), DATA_ANALYSIS!Q$23, DATA_ANALYSIS!U$20)</f>
        <v>23.937563256113233</v>
      </c>
      <c r="C534" s="25">
        <f t="shared" ca="1" si="8"/>
        <v>23.937563256113233</v>
      </c>
      <c r="D534" s="25">
        <f ca="1">IF(B534&gt;DATA_ANALYSIS!S$9, DATA_ANALYSIS!S$9, B534)</f>
        <v>20</v>
      </c>
      <c r="E534" s="25">
        <f ca="1">IF(B534&lt;DATA_ANALYSIS!S$8,C534,IF(B534&gt;DATA_ANALYSIS!S$9,D534,B534))</f>
        <v>20</v>
      </c>
      <c r="F534" s="25">
        <f ca="1">DATA_ANALYSIS!E$20*'MONTE CARLO ANALYSIS'!E534+DATA_ANALYSIS!R$20</f>
        <v>42.589686526355941</v>
      </c>
      <c r="G534" s="23"/>
      <c r="H534" s="23"/>
      <c r="I534" s="23"/>
    </row>
    <row r="535" spans="2:9" x14ac:dyDescent="0.25">
      <c r="B535" s="25">
        <f ca="1">_xlfn.NORM.INV(RAND(), DATA_ANALYSIS!Q$23, DATA_ANALYSIS!U$20)</f>
        <v>13.352862999401161</v>
      </c>
      <c r="C535" s="25">
        <f t="shared" ca="1" si="8"/>
        <v>13.352862999401161</v>
      </c>
      <c r="D535" s="25">
        <f ca="1">IF(B535&gt;DATA_ANALYSIS!S$9, DATA_ANALYSIS!S$9, B535)</f>
        <v>13.352862999401161</v>
      </c>
      <c r="E535" s="25">
        <f ca="1">IF(B535&lt;DATA_ANALYSIS!S$8,C535,IF(B535&gt;DATA_ANALYSIS!S$9,D535,B535))</f>
        <v>13.352862999401161</v>
      </c>
      <c r="F535" s="25">
        <f ca="1">DATA_ANALYSIS!E$20*'MONTE CARLO ANALYSIS'!E535+DATA_ANALYSIS!R$20</f>
        <v>28.026805562145778</v>
      </c>
      <c r="G535" s="23"/>
      <c r="H535" s="23"/>
      <c r="I535" s="23"/>
    </row>
    <row r="536" spans="2:9" x14ac:dyDescent="0.25">
      <c r="B536" s="25">
        <f ca="1">_xlfn.NORM.INV(RAND(), DATA_ANALYSIS!Q$23, DATA_ANALYSIS!U$20)</f>
        <v>23.437303276724723</v>
      </c>
      <c r="C536" s="25">
        <f t="shared" ca="1" si="8"/>
        <v>23.437303276724723</v>
      </c>
      <c r="D536" s="25">
        <f ca="1">IF(B536&gt;DATA_ANALYSIS!S$9, DATA_ANALYSIS!S$9, B536)</f>
        <v>20</v>
      </c>
      <c r="E536" s="25">
        <f ca="1">IF(B536&lt;DATA_ANALYSIS!S$8,C536,IF(B536&gt;DATA_ANALYSIS!S$9,D536,B536))</f>
        <v>20</v>
      </c>
      <c r="F536" s="25">
        <f ca="1">DATA_ANALYSIS!E$20*'MONTE CARLO ANALYSIS'!E536+DATA_ANALYSIS!R$20</f>
        <v>42.589686526355941</v>
      </c>
      <c r="G536" s="23"/>
      <c r="H536" s="23"/>
      <c r="I536" s="23"/>
    </row>
    <row r="537" spans="2:9" x14ac:dyDescent="0.25">
      <c r="B537" s="25">
        <f ca="1">_xlfn.NORM.INV(RAND(), DATA_ANALYSIS!Q$23, DATA_ANALYSIS!U$20)</f>
        <v>16.620250116970929</v>
      </c>
      <c r="C537" s="25">
        <f t="shared" ca="1" si="8"/>
        <v>16.620250116970929</v>
      </c>
      <c r="D537" s="25">
        <f ca="1">IF(B537&gt;DATA_ANALYSIS!S$9, DATA_ANALYSIS!S$9, B537)</f>
        <v>16.620250116970929</v>
      </c>
      <c r="E537" s="25">
        <f ca="1">IF(B537&lt;DATA_ANALYSIS!S$8,C537,IF(B537&gt;DATA_ANALYSIS!S$9,D537,B537))</f>
        <v>16.620250116970929</v>
      </c>
      <c r="F537" s="25">
        <f ca="1">DATA_ANALYSIS!E$20*'MONTE CARLO ANALYSIS'!E537+DATA_ANALYSIS!R$20</f>
        <v>35.185161054574415</v>
      </c>
      <c r="G537" s="23"/>
      <c r="H537" s="23"/>
      <c r="I537" s="23"/>
    </row>
    <row r="538" spans="2:9" x14ac:dyDescent="0.25">
      <c r="B538" s="25">
        <f ca="1">_xlfn.NORM.INV(RAND(), DATA_ANALYSIS!Q$23, DATA_ANALYSIS!U$20)</f>
        <v>20.127948463569073</v>
      </c>
      <c r="C538" s="25">
        <f t="shared" ca="1" si="8"/>
        <v>20.127948463569073</v>
      </c>
      <c r="D538" s="25">
        <f ca="1">IF(B538&gt;DATA_ANALYSIS!S$9, DATA_ANALYSIS!S$9, B538)</f>
        <v>20</v>
      </c>
      <c r="E538" s="25">
        <f ca="1">IF(B538&lt;DATA_ANALYSIS!S$8,C538,IF(B538&gt;DATA_ANALYSIS!S$9,D538,B538))</f>
        <v>20</v>
      </c>
      <c r="F538" s="25">
        <f ca="1">DATA_ANALYSIS!E$20*'MONTE CARLO ANALYSIS'!E538+DATA_ANALYSIS!R$20</f>
        <v>42.589686526355941</v>
      </c>
      <c r="G538" s="23"/>
      <c r="H538" s="23"/>
      <c r="I538" s="23"/>
    </row>
    <row r="539" spans="2:9" x14ac:dyDescent="0.25">
      <c r="B539" s="25">
        <f ca="1">_xlfn.NORM.INV(RAND(), DATA_ANALYSIS!Q$23, DATA_ANALYSIS!U$20)</f>
        <v>33.420274372772667</v>
      </c>
      <c r="C539" s="25">
        <f t="shared" ca="1" si="8"/>
        <v>33.420274372772667</v>
      </c>
      <c r="D539" s="25">
        <f ca="1">IF(B539&gt;DATA_ANALYSIS!S$9, DATA_ANALYSIS!S$9, B539)</f>
        <v>20</v>
      </c>
      <c r="E539" s="25">
        <f ca="1">IF(B539&lt;DATA_ANALYSIS!S$8,C539,IF(B539&gt;DATA_ANALYSIS!S$9,D539,B539))</f>
        <v>20</v>
      </c>
      <c r="F539" s="25">
        <f ca="1">DATA_ANALYSIS!E$20*'MONTE CARLO ANALYSIS'!E539+DATA_ANALYSIS!R$20</f>
        <v>42.589686526355941</v>
      </c>
      <c r="G539" s="23"/>
      <c r="H539" s="23"/>
      <c r="I539" s="23"/>
    </row>
    <row r="540" spans="2:9" x14ac:dyDescent="0.25">
      <c r="B540" s="25">
        <f ca="1">_xlfn.NORM.INV(RAND(), DATA_ANALYSIS!Q$23, DATA_ANALYSIS!U$20)</f>
        <v>33.59768179984362</v>
      </c>
      <c r="C540" s="25">
        <f t="shared" ca="1" si="8"/>
        <v>33.59768179984362</v>
      </c>
      <c r="D540" s="25">
        <f ca="1">IF(B540&gt;DATA_ANALYSIS!S$9, DATA_ANALYSIS!S$9, B540)</f>
        <v>20</v>
      </c>
      <c r="E540" s="25">
        <f ca="1">IF(B540&lt;DATA_ANALYSIS!S$8,C540,IF(B540&gt;DATA_ANALYSIS!S$9,D540,B540))</f>
        <v>20</v>
      </c>
      <c r="F540" s="25">
        <f ca="1">DATA_ANALYSIS!E$20*'MONTE CARLO ANALYSIS'!E540+DATA_ANALYSIS!R$20</f>
        <v>42.589686526355941</v>
      </c>
      <c r="G540" s="23"/>
      <c r="H540" s="23"/>
      <c r="I540" s="23"/>
    </row>
    <row r="541" spans="2:9" x14ac:dyDescent="0.25">
      <c r="B541" s="25">
        <f ca="1">_xlfn.NORM.INV(RAND(), DATA_ANALYSIS!Q$23, DATA_ANALYSIS!U$20)</f>
        <v>17.669832186888108</v>
      </c>
      <c r="C541" s="25">
        <f t="shared" ca="1" si="8"/>
        <v>17.669832186888108</v>
      </c>
      <c r="D541" s="25">
        <f ca="1">IF(B541&gt;DATA_ANALYSIS!S$9, DATA_ANALYSIS!S$9, B541)</f>
        <v>17.669832186888108</v>
      </c>
      <c r="E541" s="25">
        <f ca="1">IF(B541&lt;DATA_ANALYSIS!S$8,C541,IF(B541&gt;DATA_ANALYSIS!S$9,D541,B541))</f>
        <v>17.669832186888108</v>
      </c>
      <c r="F541" s="25">
        <f ca="1">DATA_ANALYSIS!E$20*'MONTE CARLO ANALYSIS'!E541+DATA_ANALYSIS!R$20</f>
        <v>37.48463806926452</v>
      </c>
      <c r="G541" s="23"/>
      <c r="H541" s="23"/>
      <c r="I541" s="23"/>
    </row>
    <row r="542" spans="2:9" x14ac:dyDescent="0.25">
      <c r="B542" s="25">
        <f ca="1">_xlfn.NORM.INV(RAND(), DATA_ANALYSIS!Q$23, DATA_ANALYSIS!U$20)</f>
        <v>12.051441742306309</v>
      </c>
      <c r="C542" s="25">
        <f t="shared" ca="1" si="8"/>
        <v>12.051441742306309</v>
      </c>
      <c r="D542" s="25">
        <f ca="1">IF(B542&gt;DATA_ANALYSIS!S$9, DATA_ANALYSIS!S$9, B542)</f>
        <v>12.051441742306309</v>
      </c>
      <c r="E542" s="25">
        <f ca="1">IF(B542&lt;DATA_ANALYSIS!S$8,C542,IF(B542&gt;DATA_ANALYSIS!S$9,D542,B542))</f>
        <v>12.051441742306309</v>
      </c>
      <c r="F542" s="25">
        <f ca="1">DATA_ANALYSIS!E$20*'MONTE CARLO ANALYSIS'!E542+DATA_ANALYSIS!R$20</f>
        <v>25.17558663140046</v>
      </c>
      <c r="G542" s="23"/>
      <c r="H542" s="23"/>
      <c r="I542" s="23"/>
    </row>
    <row r="543" spans="2:9" x14ac:dyDescent="0.25">
      <c r="B543" s="25">
        <f ca="1">_xlfn.NORM.INV(RAND(), DATA_ANALYSIS!Q$23, DATA_ANALYSIS!U$20)</f>
        <v>5.5776802945681165</v>
      </c>
      <c r="C543" s="25">
        <f t="shared" ca="1" si="8"/>
        <v>5.5776802945681165</v>
      </c>
      <c r="D543" s="25">
        <f ca="1">IF(B543&gt;DATA_ANALYSIS!S$9, DATA_ANALYSIS!S$9, B543)</f>
        <v>5.5776802945681165</v>
      </c>
      <c r="E543" s="25">
        <f ca="1">IF(B543&lt;DATA_ANALYSIS!S$8,C543,IF(B543&gt;DATA_ANALYSIS!S$9,D543,B543))</f>
        <v>5.5776802945681165</v>
      </c>
      <c r="F543" s="25">
        <f ca="1">DATA_ANALYSIS!E$20*'MONTE CARLO ANALYSIS'!E543+DATA_ANALYSIS!R$20</f>
        <v>10.992545519774387</v>
      </c>
      <c r="G543" s="23"/>
      <c r="H543" s="23"/>
      <c r="I543" s="23"/>
    </row>
    <row r="544" spans="2:9" x14ac:dyDescent="0.25">
      <c r="B544" s="25">
        <f ca="1">_xlfn.NORM.INV(RAND(), DATA_ANALYSIS!Q$23, DATA_ANALYSIS!U$20)</f>
        <v>-0.5946316008098691</v>
      </c>
      <c r="C544" s="25">
        <f t="shared" ca="1" si="8"/>
        <v>0</v>
      </c>
      <c r="D544" s="25">
        <f ca="1">IF(B544&gt;DATA_ANALYSIS!S$9, DATA_ANALYSIS!S$9, B544)</f>
        <v>-0.5946316008098691</v>
      </c>
      <c r="E544" s="25">
        <f ca="1">IF(B544&lt;DATA_ANALYSIS!S$8,C544,IF(B544&gt;DATA_ANALYSIS!S$9,D544,B544))</f>
        <v>0</v>
      </c>
      <c r="F544" s="25">
        <f ca="1">DATA_ANALYSIS!E$20*'MONTE CARLO ANALYSIS'!E544+DATA_ANALYSIS!R$20</f>
        <v>-1.2273160806256698</v>
      </c>
      <c r="G544" s="23"/>
      <c r="H544" s="23"/>
      <c r="I544" s="23"/>
    </row>
    <row r="545" spans="2:9" x14ac:dyDescent="0.25">
      <c r="B545" s="25">
        <f ca="1">_xlfn.NORM.INV(RAND(), DATA_ANALYSIS!Q$23, DATA_ANALYSIS!U$20)</f>
        <v>32.06485845717274</v>
      </c>
      <c r="C545" s="25">
        <f t="shared" ca="1" si="8"/>
        <v>32.06485845717274</v>
      </c>
      <c r="D545" s="25">
        <f ca="1">IF(B545&gt;DATA_ANALYSIS!S$9, DATA_ANALYSIS!S$9, B545)</f>
        <v>20</v>
      </c>
      <c r="E545" s="25">
        <f ca="1">IF(B545&lt;DATA_ANALYSIS!S$8,C545,IF(B545&gt;DATA_ANALYSIS!S$9,D545,B545))</f>
        <v>20</v>
      </c>
      <c r="F545" s="25">
        <f ca="1">DATA_ANALYSIS!E$20*'MONTE CARLO ANALYSIS'!E545+DATA_ANALYSIS!R$20</f>
        <v>42.589686526355941</v>
      </c>
      <c r="G545" s="23"/>
      <c r="H545" s="23"/>
      <c r="I545" s="23"/>
    </row>
    <row r="546" spans="2:9" x14ac:dyDescent="0.25">
      <c r="B546" s="25">
        <f ca="1">_xlfn.NORM.INV(RAND(), DATA_ANALYSIS!Q$23, DATA_ANALYSIS!U$20)</f>
        <v>-1.9818142734107909</v>
      </c>
      <c r="C546" s="25">
        <f t="shared" ca="1" si="8"/>
        <v>0</v>
      </c>
      <c r="D546" s="25">
        <f ca="1">IF(B546&gt;DATA_ANALYSIS!S$9, DATA_ANALYSIS!S$9, B546)</f>
        <v>-1.9818142734107909</v>
      </c>
      <c r="E546" s="25">
        <f ca="1">IF(B546&lt;DATA_ANALYSIS!S$8,C546,IF(B546&gt;DATA_ANALYSIS!S$9,D546,B546))</f>
        <v>0</v>
      </c>
      <c r="F546" s="25">
        <f ca="1">DATA_ANALYSIS!E$20*'MONTE CARLO ANALYSIS'!E546+DATA_ANALYSIS!R$20</f>
        <v>-1.2273160806256698</v>
      </c>
      <c r="G546" s="23"/>
      <c r="H546" s="23"/>
      <c r="I546" s="23"/>
    </row>
    <row r="547" spans="2:9" x14ac:dyDescent="0.25">
      <c r="B547" s="25">
        <f ca="1">_xlfn.NORM.INV(RAND(), DATA_ANALYSIS!Q$23, DATA_ANALYSIS!U$20)</f>
        <v>17.002750743838661</v>
      </c>
      <c r="C547" s="25">
        <f t="shared" ca="1" si="8"/>
        <v>17.002750743838661</v>
      </c>
      <c r="D547" s="25">
        <f ca="1">IF(B547&gt;DATA_ANALYSIS!S$9, DATA_ANALYSIS!S$9, B547)</f>
        <v>17.002750743838661</v>
      </c>
      <c r="E547" s="25">
        <f ca="1">IF(B547&lt;DATA_ANALYSIS!S$8,C547,IF(B547&gt;DATA_ANALYSIS!S$9,D547,B547))</f>
        <v>17.002750743838661</v>
      </c>
      <c r="F547" s="25">
        <f ca="1">DATA_ANALYSIS!E$20*'MONTE CARLO ANALYSIS'!E547+DATA_ANALYSIS!R$20</f>
        <v>36.023162602806188</v>
      </c>
      <c r="G547" s="23"/>
      <c r="H547" s="23"/>
      <c r="I547" s="23"/>
    </row>
    <row r="548" spans="2:9" x14ac:dyDescent="0.25">
      <c r="B548" s="25">
        <f ca="1">_xlfn.NORM.INV(RAND(), DATA_ANALYSIS!Q$23, DATA_ANALYSIS!U$20)</f>
        <v>0.79996779987470035</v>
      </c>
      <c r="C548" s="25">
        <f t="shared" ca="1" si="8"/>
        <v>0.79996779987470035</v>
      </c>
      <c r="D548" s="25">
        <f ca="1">IF(B548&gt;DATA_ANALYSIS!S$9, DATA_ANALYSIS!S$9, B548)</f>
        <v>0.79996779987470035</v>
      </c>
      <c r="E548" s="25">
        <f ca="1">IF(B548&lt;DATA_ANALYSIS!S$8,C548,IF(B548&gt;DATA_ANALYSIS!S$9,D548,B548))</f>
        <v>0.79996779987470035</v>
      </c>
      <c r="F548" s="25">
        <f ca="1">DATA_ANALYSIS!E$20*'MONTE CARLO ANALYSIS'!E548+DATA_ANALYSIS!R$20</f>
        <v>0.5252934780048848</v>
      </c>
      <c r="G548" s="23"/>
      <c r="H548" s="23"/>
      <c r="I548" s="23"/>
    </row>
    <row r="549" spans="2:9" x14ac:dyDescent="0.25">
      <c r="B549" s="25">
        <f ca="1">_xlfn.NORM.INV(RAND(), DATA_ANALYSIS!Q$23, DATA_ANALYSIS!U$20)</f>
        <v>35.406574238972027</v>
      </c>
      <c r="C549" s="25">
        <f t="shared" ca="1" si="8"/>
        <v>35.406574238972027</v>
      </c>
      <c r="D549" s="25">
        <f ca="1">IF(B549&gt;DATA_ANALYSIS!S$9, DATA_ANALYSIS!S$9, B549)</f>
        <v>20</v>
      </c>
      <c r="E549" s="25">
        <f ca="1">IF(B549&lt;DATA_ANALYSIS!S$8,C549,IF(B549&gt;DATA_ANALYSIS!S$9,D549,B549))</f>
        <v>20</v>
      </c>
      <c r="F549" s="25">
        <f ca="1">DATA_ANALYSIS!E$20*'MONTE CARLO ANALYSIS'!E549+DATA_ANALYSIS!R$20</f>
        <v>42.589686526355941</v>
      </c>
      <c r="G549" s="23"/>
      <c r="H549" s="23"/>
      <c r="I549" s="23"/>
    </row>
    <row r="550" spans="2:9" x14ac:dyDescent="0.25">
      <c r="B550" s="25">
        <f ca="1">_xlfn.NORM.INV(RAND(), DATA_ANALYSIS!Q$23, DATA_ANALYSIS!U$20)</f>
        <v>42.296302717489191</v>
      </c>
      <c r="C550" s="25">
        <f t="shared" ca="1" si="8"/>
        <v>42.296302717489191</v>
      </c>
      <c r="D550" s="25">
        <f ca="1">IF(B550&gt;DATA_ANALYSIS!S$9, DATA_ANALYSIS!S$9, B550)</f>
        <v>20</v>
      </c>
      <c r="E550" s="25">
        <f ca="1">IF(B550&lt;DATA_ANALYSIS!S$8,C550,IF(B550&gt;DATA_ANALYSIS!S$9,D550,B550))</f>
        <v>20</v>
      </c>
      <c r="F550" s="25">
        <f ca="1">DATA_ANALYSIS!E$20*'MONTE CARLO ANALYSIS'!E550+DATA_ANALYSIS!R$20</f>
        <v>42.589686526355941</v>
      </c>
      <c r="G550" s="23"/>
      <c r="H550" s="23"/>
      <c r="I550" s="23"/>
    </row>
    <row r="551" spans="2:9" x14ac:dyDescent="0.25">
      <c r="B551" s="25">
        <f ca="1">_xlfn.NORM.INV(RAND(), DATA_ANALYSIS!Q$23, DATA_ANALYSIS!U$20)</f>
        <v>13.231138342395647</v>
      </c>
      <c r="C551" s="25">
        <f t="shared" ca="1" si="8"/>
        <v>13.231138342395647</v>
      </c>
      <c r="D551" s="25">
        <f ca="1">IF(B551&gt;DATA_ANALYSIS!S$9, DATA_ANALYSIS!S$9, B551)</f>
        <v>13.231138342395647</v>
      </c>
      <c r="E551" s="25">
        <f ca="1">IF(B551&lt;DATA_ANALYSIS!S$8,C551,IF(B551&gt;DATA_ANALYSIS!S$9,D551,B551))</f>
        <v>13.231138342395647</v>
      </c>
      <c r="F551" s="25">
        <f ca="1">DATA_ANALYSIS!E$20*'MONTE CARLO ANALYSIS'!E551+DATA_ANALYSIS!R$20</f>
        <v>27.760125081478552</v>
      </c>
      <c r="G551" s="23"/>
      <c r="H551" s="23"/>
      <c r="I551" s="23"/>
    </row>
    <row r="552" spans="2:9" x14ac:dyDescent="0.25">
      <c r="B552" s="25">
        <f ca="1">_xlfn.NORM.INV(RAND(), DATA_ANALYSIS!Q$23, DATA_ANALYSIS!U$20)</f>
        <v>26.240000987333751</v>
      </c>
      <c r="C552" s="25">
        <f t="shared" ca="1" si="8"/>
        <v>26.240000987333751</v>
      </c>
      <c r="D552" s="25">
        <f ca="1">IF(B552&gt;DATA_ANALYSIS!S$9, DATA_ANALYSIS!S$9, B552)</f>
        <v>20</v>
      </c>
      <c r="E552" s="25">
        <f ca="1">IF(B552&lt;DATA_ANALYSIS!S$8,C552,IF(B552&gt;DATA_ANALYSIS!S$9,D552,B552))</f>
        <v>20</v>
      </c>
      <c r="F552" s="25">
        <f ca="1">DATA_ANALYSIS!E$20*'MONTE CARLO ANALYSIS'!E552+DATA_ANALYSIS!R$20</f>
        <v>42.589686526355941</v>
      </c>
      <c r="G552" s="23"/>
      <c r="H552" s="23"/>
      <c r="I552" s="23"/>
    </row>
    <row r="553" spans="2:9" x14ac:dyDescent="0.25">
      <c r="B553" s="25">
        <f ca="1">_xlfn.NORM.INV(RAND(), DATA_ANALYSIS!Q$23, DATA_ANALYSIS!U$20)</f>
        <v>13.484792299170525</v>
      </c>
      <c r="C553" s="25">
        <f t="shared" ca="1" si="8"/>
        <v>13.484792299170525</v>
      </c>
      <c r="D553" s="25">
        <f ca="1">IF(B553&gt;DATA_ANALYSIS!S$9, DATA_ANALYSIS!S$9, B553)</f>
        <v>13.484792299170525</v>
      </c>
      <c r="E553" s="25">
        <f ca="1">IF(B553&lt;DATA_ANALYSIS!S$8,C553,IF(B553&gt;DATA_ANALYSIS!S$9,D553,B553))</f>
        <v>13.484792299170525</v>
      </c>
      <c r="F553" s="25">
        <f ca="1">DATA_ANALYSIS!E$20*'MONTE CARLO ANALYSIS'!E553+DATA_ANALYSIS!R$20</f>
        <v>28.315842885742352</v>
      </c>
      <c r="G553" s="23"/>
      <c r="H553" s="23"/>
      <c r="I553" s="23"/>
    </row>
    <row r="554" spans="2:9" x14ac:dyDescent="0.25">
      <c r="B554" s="25">
        <f ca="1">_xlfn.NORM.INV(RAND(), DATA_ANALYSIS!Q$23, DATA_ANALYSIS!U$20)</f>
        <v>1.6993125025085121</v>
      </c>
      <c r="C554" s="25">
        <f t="shared" ca="1" si="8"/>
        <v>1.6993125025085121</v>
      </c>
      <c r="D554" s="25">
        <f ca="1">IF(B554&gt;DATA_ANALYSIS!S$9, DATA_ANALYSIS!S$9, B554)</f>
        <v>1.6993125025085121</v>
      </c>
      <c r="E554" s="25">
        <f ca="1">IF(B554&lt;DATA_ANALYSIS!S$8,C554,IF(B554&gt;DATA_ANALYSIS!S$9,D554,B554))</f>
        <v>1.6993125025085121</v>
      </c>
      <c r="F554" s="25">
        <f ca="1">DATA_ANALYSIS!E$20*'MONTE CARLO ANALYSIS'!E554+DATA_ANALYSIS!R$20</f>
        <v>2.4956229369989265</v>
      </c>
      <c r="G554" s="23"/>
      <c r="H554" s="23"/>
      <c r="I554" s="23"/>
    </row>
    <row r="555" spans="2:9" x14ac:dyDescent="0.25">
      <c r="B555" s="25">
        <f ca="1">_xlfn.NORM.INV(RAND(), DATA_ANALYSIS!Q$23, DATA_ANALYSIS!U$20)</f>
        <v>15.787023925038048</v>
      </c>
      <c r="C555" s="25">
        <f t="shared" ca="1" si="8"/>
        <v>15.787023925038048</v>
      </c>
      <c r="D555" s="25">
        <f ca="1">IF(B555&gt;DATA_ANALYSIS!S$9, DATA_ANALYSIS!S$9, B555)</f>
        <v>15.787023925038048</v>
      </c>
      <c r="E555" s="25">
        <f ca="1">IF(B555&lt;DATA_ANALYSIS!S$8,C555,IF(B555&gt;DATA_ANALYSIS!S$9,D555,B555))</f>
        <v>15.787023925038048</v>
      </c>
      <c r="F555" s="25">
        <f ca="1">DATA_ANALYSIS!E$20*'MONTE CARLO ANALYSIS'!E555+DATA_ANALYSIS!R$20</f>
        <v>33.359687343367987</v>
      </c>
      <c r="G555" s="23"/>
      <c r="H555" s="23"/>
      <c r="I555" s="23"/>
    </row>
    <row r="556" spans="2:9" x14ac:dyDescent="0.25">
      <c r="B556" s="25">
        <f ca="1">_xlfn.NORM.INV(RAND(), DATA_ANALYSIS!Q$23, DATA_ANALYSIS!U$20)</f>
        <v>27.341691203169361</v>
      </c>
      <c r="C556" s="25">
        <f t="shared" ca="1" si="8"/>
        <v>27.341691203169361</v>
      </c>
      <c r="D556" s="25">
        <f ca="1">IF(B556&gt;DATA_ANALYSIS!S$9, DATA_ANALYSIS!S$9, B556)</f>
        <v>20</v>
      </c>
      <c r="E556" s="25">
        <f ca="1">IF(B556&lt;DATA_ANALYSIS!S$8,C556,IF(B556&gt;DATA_ANALYSIS!S$9,D556,B556))</f>
        <v>20</v>
      </c>
      <c r="F556" s="25">
        <f ca="1">DATA_ANALYSIS!E$20*'MONTE CARLO ANALYSIS'!E556+DATA_ANALYSIS!R$20</f>
        <v>42.589686526355941</v>
      </c>
      <c r="G556" s="23"/>
      <c r="H556" s="23"/>
      <c r="I556" s="23"/>
    </row>
    <row r="557" spans="2:9" x14ac:dyDescent="0.25">
      <c r="B557" s="25">
        <f ca="1">_xlfn.NORM.INV(RAND(), DATA_ANALYSIS!Q$23, DATA_ANALYSIS!U$20)</f>
        <v>29.071061088524448</v>
      </c>
      <c r="C557" s="25">
        <f t="shared" ca="1" si="8"/>
        <v>29.071061088524448</v>
      </c>
      <c r="D557" s="25">
        <f ca="1">IF(B557&gt;DATA_ANALYSIS!S$9, DATA_ANALYSIS!S$9, B557)</f>
        <v>20</v>
      </c>
      <c r="E557" s="25">
        <f ca="1">IF(B557&lt;DATA_ANALYSIS!S$8,C557,IF(B557&gt;DATA_ANALYSIS!S$9,D557,B557))</f>
        <v>20</v>
      </c>
      <c r="F557" s="25">
        <f ca="1">DATA_ANALYSIS!E$20*'MONTE CARLO ANALYSIS'!E557+DATA_ANALYSIS!R$20</f>
        <v>42.589686526355941</v>
      </c>
      <c r="G557" s="23"/>
      <c r="H557" s="23"/>
      <c r="I557" s="23"/>
    </row>
    <row r="558" spans="2:9" x14ac:dyDescent="0.25">
      <c r="B558" s="25">
        <f ca="1">_xlfn.NORM.INV(RAND(), DATA_ANALYSIS!Q$23, DATA_ANALYSIS!U$20)</f>
        <v>11.174043347630992</v>
      </c>
      <c r="C558" s="25">
        <f t="shared" ca="1" si="8"/>
        <v>11.174043347630992</v>
      </c>
      <c r="D558" s="25">
        <f ca="1">IF(B558&gt;DATA_ANALYSIS!S$9, DATA_ANALYSIS!S$9, B558)</f>
        <v>11.174043347630992</v>
      </c>
      <c r="E558" s="25">
        <f ca="1">IF(B558&lt;DATA_ANALYSIS!S$8,C558,IF(B558&gt;DATA_ANALYSIS!S$9,D558,B558))</f>
        <v>11.174043347630992</v>
      </c>
      <c r="F558" s="25">
        <f ca="1">DATA_ANALYSIS!E$20*'MONTE CARLO ANALYSIS'!E558+DATA_ANALYSIS!R$20</f>
        <v>23.253338244057964</v>
      </c>
      <c r="G558" s="23"/>
      <c r="H558" s="23"/>
      <c r="I558" s="23"/>
    </row>
    <row r="559" spans="2:9" x14ac:dyDescent="0.25">
      <c r="B559" s="25">
        <f ca="1">_xlfn.NORM.INV(RAND(), DATA_ANALYSIS!Q$23, DATA_ANALYSIS!U$20)</f>
        <v>29.18086990155194</v>
      </c>
      <c r="C559" s="25">
        <f t="shared" ca="1" si="8"/>
        <v>29.18086990155194</v>
      </c>
      <c r="D559" s="25">
        <f ca="1">IF(B559&gt;DATA_ANALYSIS!S$9, DATA_ANALYSIS!S$9, B559)</f>
        <v>20</v>
      </c>
      <c r="E559" s="25">
        <f ca="1">IF(B559&lt;DATA_ANALYSIS!S$8,C559,IF(B559&gt;DATA_ANALYSIS!S$9,D559,B559))</f>
        <v>20</v>
      </c>
      <c r="F559" s="25">
        <f ca="1">DATA_ANALYSIS!E$20*'MONTE CARLO ANALYSIS'!E559+DATA_ANALYSIS!R$20</f>
        <v>42.589686526355941</v>
      </c>
      <c r="G559" s="23"/>
      <c r="H559" s="23"/>
      <c r="I559" s="23"/>
    </row>
    <row r="560" spans="2:9" x14ac:dyDescent="0.25">
      <c r="B560" s="25">
        <f ca="1">_xlfn.NORM.INV(RAND(), DATA_ANALYSIS!Q$23, DATA_ANALYSIS!U$20)</f>
        <v>12.888077442897075</v>
      </c>
      <c r="C560" s="25">
        <f t="shared" ca="1" si="8"/>
        <v>12.888077442897075</v>
      </c>
      <c r="D560" s="25">
        <f ca="1">IF(B560&gt;DATA_ANALYSIS!S$9, DATA_ANALYSIS!S$9, B560)</f>
        <v>12.888077442897075</v>
      </c>
      <c r="E560" s="25">
        <f ca="1">IF(B560&lt;DATA_ANALYSIS!S$8,C560,IF(B560&gt;DATA_ANALYSIS!S$9,D560,B560))</f>
        <v>12.888077442897075</v>
      </c>
      <c r="F560" s="25">
        <f ca="1">DATA_ANALYSIS!E$20*'MONTE CARLO ANALYSIS'!E560+DATA_ANALYSIS!R$20</f>
        <v>27.00853006509443</v>
      </c>
      <c r="G560" s="23"/>
      <c r="H560" s="23"/>
      <c r="I560" s="23"/>
    </row>
    <row r="561" spans="2:9" x14ac:dyDescent="0.25">
      <c r="B561" s="25">
        <f ca="1">_xlfn.NORM.INV(RAND(), DATA_ANALYSIS!Q$23, DATA_ANALYSIS!U$20)</f>
        <v>13.550052219312594</v>
      </c>
      <c r="C561" s="25">
        <f t="shared" ca="1" si="8"/>
        <v>13.550052219312594</v>
      </c>
      <c r="D561" s="25">
        <f ca="1">IF(B561&gt;DATA_ANALYSIS!S$9, DATA_ANALYSIS!S$9, B561)</f>
        <v>13.550052219312594</v>
      </c>
      <c r="E561" s="25">
        <f ca="1">IF(B561&lt;DATA_ANALYSIS!S$8,C561,IF(B561&gt;DATA_ANALYSIS!S$9,D561,B561))</f>
        <v>13.550052219312594</v>
      </c>
      <c r="F561" s="25">
        <f ca="1">DATA_ANALYSIS!E$20*'MONTE CARLO ANALYSIS'!E561+DATA_ANALYSIS!R$20</f>
        <v>28.458817590292174</v>
      </c>
      <c r="G561" s="23"/>
      <c r="H561" s="23"/>
      <c r="I561" s="23"/>
    </row>
    <row r="562" spans="2:9" x14ac:dyDescent="0.25">
      <c r="B562" s="25">
        <f ca="1">_xlfn.NORM.INV(RAND(), DATA_ANALYSIS!Q$23, DATA_ANALYSIS!U$20)</f>
        <v>37.05891971017752</v>
      </c>
      <c r="C562" s="25">
        <f t="shared" ca="1" si="8"/>
        <v>37.05891971017752</v>
      </c>
      <c r="D562" s="25">
        <f ca="1">IF(B562&gt;DATA_ANALYSIS!S$9, DATA_ANALYSIS!S$9, B562)</f>
        <v>20</v>
      </c>
      <c r="E562" s="25">
        <f ca="1">IF(B562&lt;DATA_ANALYSIS!S$8,C562,IF(B562&gt;DATA_ANALYSIS!S$9,D562,B562))</f>
        <v>20</v>
      </c>
      <c r="F562" s="25">
        <f ca="1">DATA_ANALYSIS!E$20*'MONTE CARLO ANALYSIS'!E562+DATA_ANALYSIS!R$20</f>
        <v>42.589686526355941</v>
      </c>
      <c r="G562" s="23"/>
      <c r="H562" s="23"/>
      <c r="I562" s="23"/>
    </row>
    <row r="563" spans="2:9" x14ac:dyDescent="0.25">
      <c r="B563" s="25">
        <f ca="1">_xlfn.NORM.INV(RAND(), DATA_ANALYSIS!Q$23, DATA_ANALYSIS!U$20)</f>
        <v>22.975940329056996</v>
      </c>
      <c r="C563" s="25">
        <f t="shared" ca="1" si="8"/>
        <v>22.975940329056996</v>
      </c>
      <c r="D563" s="25">
        <f ca="1">IF(B563&gt;DATA_ANALYSIS!S$9, DATA_ANALYSIS!S$9, B563)</f>
        <v>20</v>
      </c>
      <c r="E563" s="25">
        <f ca="1">IF(B563&lt;DATA_ANALYSIS!S$8,C563,IF(B563&gt;DATA_ANALYSIS!S$9,D563,B563))</f>
        <v>20</v>
      </c>
      <c r="F563" s="25">
        <f ca="1">DATA_ANALYSIS!E$20*'MONTE CARLO ANALYSIS'!E563+DATA_ANALYSIS!R$20</f>
        <v>42.589686526355941</v>
      </c>
      <c r="G563" s="23"/>
      <c r="H563" s="23"/>
      <c r="I563" s="23"/>
    </row>
    <row r="564" spans="2:9" x14ac:dyDescent="0.25">
      <c r="B564" s="25">
        <f ca="1">_xlfn.NORM.INV(RAND(), DATA_ANALYSIS!Q$23, DATA_ANALYSIS!U$20)</f>
        <v>40.473154390134368</v>
      </c>
      <c r="C564" s="25">
        <f t="shared" ca="1" si="8"/>
        <v>40.473154390134368</v>
      </c>
      <c r="D564" s="25">
        <f ca="1">IF(B564&gt;DATA_ANALYSIS!S$9, DATA_ANALYSIS!S$9, B564)</f>
        <v>20</v>
      </c>
      <c r="E564" s="25">
        <f ca="1">IF(B564&lt;DATA_ANALYSIS!S$8,C564,IF(B564&gt;DATA_ANALYSIS!S$9,D564,B564))</f>
        <v>20</v>
      </c>
      <c r="F564" s="25">
        <f ca="1">DATA_ANALYSIS!E$20*'MONTE CARLO ANALYSIS'!E564+DATA_ANALYSIS!R$20</f>
        <v>42.589686526355941</v>
      </c>
      <c r="G564" s="23"/>
      <c r="H564" s="23"/>
      <c r="I564" s="23"/>
    </row>
    <row r="565" spans="2:9" x14ac:dyDescent="0.25">
      <c r="B565" s="25">
        <f ca="1">_xlfn.NORM.INV(RAND(), DATA_ANALYSIS!Q$23, DATA_ANALYSIS!U$20)</f>
        <v>15.939564011787521</v>
      </c>
      <c r="C565" s="25">
        <f t="shared" ca="1" si="8"/>
        <v>15.939564011787521</v>
      </c>
      <c r="D565" s="25">
        <f ca="1">IF(B565&gt;DATA_ANALYSIS!S$9, DATA_ANALYSIS!S$9, B565)</f>
        <v>15.939564011787521</v>
      </c>
      <c r="E565" s="25">
        <f ca="1">IF(B565&lt;DATA_ANALYSIS!S$8,C565,IF(B565&gt;DATA_ANALYSIS!S$9,D565,B565))</f>
        <v>15.939564011787521</v>
      </c>
      <c r="F565" s="25">
        <f ca="1">DATA_ANALYSIS!E$20*'MONTE CARLO ANALYSIS'!E565+DATA_ANALYSIS!R$20</f>
        <v>33.693879812306534</v>
      </c>
      <c r="G565" s="23"/>
      <c r="H565" s="23"/>
      <c r="I565" s="23"/>
    </row>
    <row r="566" spans="2:9" x14ac:dyDescent="0.25">
      <c r="B566" s="25">
        <f ca="1">_xlfn.NORM.INV(RAND(), DATA_ANALYSIS!Q$23, DATA_ANALYSIS!U$20)</f>
        <v>31.230269911692051</v>
      </c>
      <c r="C566" s="25">
        <f t="shared" ca="1" si="8"/>
        <v>31.230269911692051</v>
      </c>
      <c r="D566" s="25">
        <f ca="1">IF(B566&gt;DATA_ANALYSIS!S$9, DATA_ANALYSIS!S$9, B566)</f>
        <v>20</v>
      </c>
      <c r="E566" s="25">
        <f ca="1">IF(B566&lt;DATA_ANALYSIS!S$8,C566,IF(B566&gt;DATA_ANALYSIS!S$9,D566,B566))</f>
        <v>20</v>
      </c>
      <c r="F566" s="25">
        <f ca="1">DATA_ANALYSIS!E$20*'MONTE CARLO ANALYSIS'!E566+DATA_ANALYSIS!R$20</f>
        <v>42.589686526355941</v>
      </c>
      <c r="G566" s="23"/>
      <c r="H566" s="23"/>
      <c r="I566" s="23"/>
    </row>
    <row r="567" spans="2:9" x14ac:dyDescent="0.25">
      <c r="B567" s="25">
        <f ca="1">_xlfn.NORM.INV(RAND(), DATA_ANALYSIS!Q$23, DATA_ANALYSIS!U$20)</f>
        <v>21.903715369890776</v>
      </c>
      <c r="C567" s="25">
        <f t="shared" ca="1" si="8"/>
        <v>21.903715369890776</v>
      </c>
      <c r="D567" s="25">
        <f ca="1">IF(B567&gt;DATA_ANALYSIS!S$9, DATA_ANALYSIS!S$9, B567)</f>
        <v>20</v>
      </c>
      <c r="E567" s="25">
        <f ca="1">IF(B567&lt;DATA_ANALYSIS!S$8,C567,IF(B567&gt;DATA_ANALYSIS!S$9,D567,B567))</f>
        <v>20</v>
      </c>
      <c r="F567" s="25">
        <f ca="1">DATA_ANALYSIS!E$20*'MONTE CARLO ANALYSIS'!E567+DATA_ANALYSIS!R$20</f>
        <v>42.589686526355941</v>
      </c>
      <c r="G567" s="23"/>
      <c r="H567" s="23"/>
      <c r="I567" s="23"/>
    </row>
    <row r="568" spans="2:9" x14ac:dyDescent="0.25">
      <c r="B568" s="25">
        <f ca="1">_xlfn.NORM.INV(RAND(), DATA_ANALYSIS!Q$23, DATA_ANALYSIS!U$20)</f>
        <v>20.785222066624993</v>
      </c>
      <c r="C568" s="25">
        <f t="shared" ca="1" si="8"/>
        <v>20.785222066624993</v>
      </c>
      <c r="D568" s="25">
        <f ca="1">IF(B568&gt;DATA_ANALYSIS!S$9, DATA_ANALYSIS!S$9, B568)</f>
        <v>20</v>
      </c>
      <c r="E568" s="25">
        <f ca="1">IF(B568&lt;DATA_ANALYSIS!S$8,C568,IF(B568&gt;DATA_ANALYSIS!S$9,D568,B568))</f>
        <v>20</v>
      </c>
      <c r="F568" s="25">
        <f ca="1">DATA_ANALYSIS!E$20*'MONTE CARLO ANALYSIS'!E568+DATA_ANALYSIS!R$20</f>
        <v>42.589686526355941</v>
      </c>
      <c r="G568" s="23"/>
      <c r="H568" s="23"/>
      <c r="I568" s="23"/>
    </row>
    <row r="569" spans="2:9" x14ac:dyDescent="0.25">
      <c r="B569" s="25">
        <f ca="1">_xlfn.NORM.INV(RAND(), DATA_ANALYSIS!Q$23, DATA_ANALYSIS!U$20)</f>
        <v>28.129052362826613</v>
      </c>
      <c r="C569" s="25">
        <f t="shared" ca="1" si="8"/>
        <v>28.129052362826613</v>
      </c>
      <c r="D569" s="25">
        <f ca="1">IF(B569&gt;DATA_ANALYSIS!S$9, DATA_ANALYSIS!S$9, B569)</f>
        <v>20</v>
      </c>
      <c r="E569" s="25">
        <f ca="1">IF(B569&lt;DATA_ANALYSIS!S$8,C569,IF(B569&gt;DATA_ANALYSIS!S$9,D569,B569))</f>
        <v>20</v>
      </c>
      <c r="F569" s="25">
        <f ca="1">DATA_ANALYSIS!E$20*'MONTE CARLO ANALYSIS'!E569+DATA_ANALYSIS!R$20</f>
        <v>42.589686526355941</v>
      </c>
      <c r="G569" s="23"/>
      <c r="H569" s="23"/>
      <c r="I569" s="23"/>
    </row>
    <row r="570" spans="2:9" x14ac:dyDescent="0.25">
      <c r="B570" s="25">
        <f ca="1">_xlfn.NORM.INV(RAND(), DATA_ANALYSIS!Q$23, DATA_ANALYSIS!U$20)</f>
        <v>-1.5604177208371297</v>
      </c>
      <c r="C570" s="25">
        <f t="shared" ca="1" si="8"/>
        <v>0</v>
      </c>
      <c r="D570" s="25">
        <f ca="1">IF(B570&gt;DATA_ANALYSIS!S$9, DATA_ANALYSIS!S$9, B570)</f>
        <v>-1.5604177208371297</v>
      </c>
      <c r="E570" s="25">
        <f ca="1">IF(B570&lt;DATA_ANALYSIS!S$8,C570,IF(B570&gt;DATA_ANALYSIS!S$9,D570,B570))</f>
        <v>0</v>
      </c>
      <c r="F570" s="25">
        <f ca="1">DATA_ANALYSIS!E$20*'MONTE CARLO ANALYSIS'!E570+DATA_ANALYSIS!R$20</f>
        <v>-1.2273160806256698</v>
      </c>
      <c r="G570" s="23"/>
      <c r="H570" s="23"/>
      <c r="I570" s="23"/>
    </row>
    <row r="571" spans="2:9" x14ac:dyDescent="0.25">
      <c r="B571" s="25">
        <f ca="1">_xlfn.NORM.INV(RAND(), DATA_ANALYSIS!Q$23, DATA_ANALYSIS!U$20)</f>
        <v>11.68648727003254</v>
      </c>
      <c r="C571" s="25">
        <f t="shared" ca="1" si="8"/>
        <v>11.68648727003254</v>
      </c>
      <c r="D571" s="25">
        <f ca="1">IF(B571&gt;DATA_ANALYSIS!S$9, DATA_ANALYSIS!S$9, B571)</f>
        <v>11.68648727003254</v>
      </c>
      <c r="E571" s="25">
        <f ca="1">IF(B571&lt;DATA_ANALYSIS!S$8,C571,IF(B571&gt;DATA_ANALYSIS!S$9,D571,B571))</f>
        <v>11.68648727003254</v>
      </c>
      <c r="F571" s="25">
        <f ca="1">DATA_ANALYSIS!E$20*'MONTE CARLO ANALYSIS'!E571+DATA_ANALYSIS!R$20</f>
        <v>24.376026078247993</v>
      </c>
      <c r="G571" s="23"/>
      <c r="H571" s="23"/>
      <c r="I571" s="23"/>
    </row>
    <row r="572" spans="2:9" x14ac:dyDescent="0.25">
      <c r="B572" s="25">
        <f ca="1">_xlfn.NORM.INV(RAND(), DATA_ANALYSIS!Q$23, DATA_ANALYSIS!U$20)</f>
        <v>29.556448378111728</v>
      </c>
      <c r="C572" s="25">
        <f t="shared" ca="1" si="8"/>
        <v>29.556448378111728</v>
      </c>
      <c r="D572" s="25">
        <f ca="1">IF(B572&gt;DATA_ANALYSIS!S$9, DATA_ANALYSIS!S$9, B572)</f>
        <v>20</v>
      </c>
      <c r="E572" s="25">
        <f ca="1">IF(B572&lt;DATA_ANALYSIS!S$8,C572,IF(B572&gt;DATA_ANALYSIS!S$9,D572,B572))</f>
        <v>20</v>
      </c>
      <c r="F572" s="25">
        <f ca="1">DATA_ANALYSIS!E$20*'MONTE CARLO ANALYSIS'!E572+DATA_ANALYSIS!R$20</f>
        <v>42.589686526355941</v>
      </c>
      <c r="G572" s="23"/>
      <c r="H572" s="23"/>
      <c r="I572" s="23"/>
    </row>
    <row r="573" spans="2:9" x14ac:dyDescent="0.25">
      <c r="B573" s="25">
        <f ca="1">_xlfn.NORM.INV(RAND(), DATA_ANALYSIS!Q$23, DATA_ANALYSIS!U$20)</f>
        <v>22.835487922314542</v>
      </c>
      <c r="C573" s="25">
        <f t="shared" ca="1" si="8"/>
        <v>22.835487922314542</v>
      </c>
      <c r="D573" s="25">
        <f ca="1">IF(B573&gt;DATA_ANALYSIS!S$9, DATA_ANALYSIS!S$9, B573)</f>
        <v>20</v>
      </c>
      <c r="E573" s="25">
        <f ca="1">IF(B573&lt;DATA_ANALYSIS!S$8,C573,IF(B573&gt;DATA_ANALYSIS!S$9,D573,B573))</f>
        <v>20</v>
      </c>
      <c r="F573" s="25">
        <f ca="1">DATA_ANALYSIS!E$20*'MONTE CARLO ANALYSIS'!E573+DATA_ANALYSIS!R$20</f>
        <v>42.589686526355941</v>
      </c>
      <c r="G573" s="23"/>
      <c r="H573" s="23"/>
      <c r="I573" s="23"/>
    </row>
    <row r="574" spans="2:9" x14ac:dyDescent="0.25">
      <c r="B574" s="25">
        <f ca="1">_xlfn.NORM.INV(RAND(), DATA_ANALYSIS!Q$23, DATA_ANALYSIS!U$20)</f>
        <v>21.20999908448546</v>
      </c>
      <c r="C574" s="25">
        <f t="shared" ca="1" si="8"/>
        <v>21.20999908448546</v>
      </c>
      <c r="D574" s="25">
        <f ca="1">IF(B574&gt;DATA_ANALYSIS!S$9, DATA_ANALYSIS!S$9, B574)</f>
        <v>20</v>
      </c>
      <c r="E574" s="25">
        <f ca="1">IF(B574&lt;DATA_ANALYSIS!S$8,C574,IF(B574&gt;DATA_ANALYSIS!S$9,D574,B574))</f>
        <v>20</v>
      </c>
      <c r="F574" s="25">
        <f ca="1">DATA_ANALYSIS!E$20*'MONTE CARLO ANALYSIS'!E574+DATA_ANALYSIS!R$20</f>
        <v>42.589686526355941</v>
      </c>
      <c r="G574" s="23"/>
      <c r="H574" s="23"/>
      <c r="I574" s="23"/>
    </row>
    <row r="575" spans="2:9" x14ac:dyDescent="0.25">
      <c r="B575" s="25">
        <f ca="1">_xlfn.NORM.INV(RAND(), DATA_ANALYSIS!Q$23, DATA_ANALYSIS!U$20)</f>
        <v>19.966265929967395</v>
      </c>
      <c r="C575" s="25">
        <f t="shared" ca="1" si="8"/>
        <v>19.966265929967395</v>
      </c>
      <c r="D575" s="25">
        <f ca="1">IF(B575&gt;DATA_ANALYSIS!S$9, DATA_ANALYSIS!S$9, B575)</f>
        <v>19.966265929967395</v>
      </c>
      <c r="E575" s="25">
        <f ca="1">IF(B575&lt;DATA_ANALYSIS!S$8,C575,IF(B575&gt;DATA_ANALYSIS!S$9,D575,B575))</f>
        <v>19.966265929967395</v>
      </c>
      <c r="F575" s="25">
        <f ca="1">DATA_ANALYSIS!E$20*'MONTE CARLO ANALYSIS'!E575+DATA_ANALYSIS!R$20</f>
        <v>42.515780234627805</v>
      </c>
      <c r="G575" s="23"/>
      <c r="H575" s="23"/>
      <c r="I575" s="23"/>
    </row>
    <row r="576" spans="2:9" x14ac:dyDescent="0.25">
      <c r="B576" s="25">
        <f ca="1">_xlfn.NORM.INV(RAND(), DATA_ANALYSIS!Q$23, DATA_ANALYSIS!U$20)</f>
        <v>19.903270287630118</v>
      </c>
      <c r="C576" s="25">
        <f t="shared" ca="1" si="8"/>
        <v>19.903270287630118</v>
      </c>
      <c r="D576" s="25">
        <f ca="1">IF(B576&gt;DATA_ANALYSIS!S$9, DATA_ANALYSIS!S$9, B576)</f>
        <v>19.903270287630118</v>
      </c>
      <c r="E576" s="25">
        <f ca="1">IF(B576&lt;DATA_ANALYSIS!S$8,C576,IF(B576&gt;DATA_ANALYSIS!S$9,D576,B576))</f>
        <v>19.903270287630118</v>
      </c>
      <c r="F576" s="25">
        <f ca="1">DATA_ANALYSIS!E$20*'MONTE CARLO ANALYSIS'!E576+DATA_ANALYSIS!R$20</f>
        <v>42.377766223401757</v>
      </c>
      <c r="G576" s="23"/>
      <c r="H576" s="23"/>
      <c r="I576" s="23"/>
    </row>
    <row r="577" spans="2:9" x14ac:dyDescent="0.25">
      <c r="B577" s="25">
        <f ca="1">_xlfn.NORM.INV(RAND(), DATA_ANALYSIS!Q$23, DATA_ANALYSIS!U$20)</f>
        <v>29.137953789841454</v>
      </c>
      <c r="C577" s="25">
        <f t="shared" ca="1" si="8"/>
        <v>29.137953789841454</v>
      </c>
      <c r="D577" s="25">
        <f ca="1">IF(B577&gt;DATA_ANALYSIS!S$9, DATA_ANALYSIS!S$9, B577)</f>
        <v>20</v>
      </c>
      <c r="E577" s="25">
        <f ca="1">IF(B577&lt;DATA_ANALYSIS!S$8,C577,IF(B577&gt;DATA_ANALYSIS!S$9,D577,B577))</f>
        <v>20</v>
      </c>
      <c r="F577" s="25">
        <f ca="1">DATA_ANALYSIS!E$20*'MONTE CARLO ANALYSIS'!E577+DATA_ANALYSIS!R$20</f>
        <v>42.589686526355941</v>
      </c>
      <c r="G577" s="23"/>
      <c r="H577" s="23"/>
      <c r="I577" s="23"/>
    </row>
    <row r="578" spans="2:9" x14ac:dyDescent="0.25">
      <c r="B578" s="25">
        <f ca="1">_xlfn.NORM.INV(RAND(), DATA_ANALYSIS!Q$23, DATA_ANALYSIS!U$20)</f>
        <v>15.363591156863205</v>
      </c>
      <c r="C578" s="25">
        <f t="shared" ca="1" si="8"/>
        <v>15.363591156863205</v>
      </c>
      <c r="D578" s="25">
        <f ca="1">IF(B578&gt;DATA_ANALYSIS!S$9, DATA_ANALYSIS!S$9, B578)</f>
        <v>15.363591156863205</v>
      </c>
      <c r="E578" s="25">
        <f ca="1">IF(B578&lt;DATA_ANALYSIS!S$8,C578,IF(B578&gt;DATA_ANALYSIS!S$9,D578,B578))</f>
        <v>15.363591156863205</v>
      </c>
      <c r="F578" s="25">
        <f ca="1">DATA_ANALYSIS!E$20*'MONTE CARLO ANALYSIS'!E578+DATA_ANALYSIS!R$20</f>
        <v>32.432009608018063</v>
      </c>
      <c r="G578" s="23"/>
      <c r="H578" s="23"/>
      <c r="I578" s="23"/>
    </row>
    <row r="579" spans="2:9" x14ac:dyDescent="0.25">
      <c r="B579" s="25">
        <f ca="1">_xlfn.NORM.INV(RAND(), DATA_ANALYSIS!Q$23, DATA_ANALYSIS!U$20)</f>
        <v>30.854553617806552</v>
      </c>
      <c r="C579" s="25">
        <f t="shared" ca="1" si="8"/>
        <v>30.854553617806552</v>
      </c>
      <c r="D579" s="25">
        <f ca="1">IF(B579&gt;DATA_ANALYSIS!S$9, DATA_ANALYSIS!S$9, B579)</f>
        <v>20</v>
      </c>
      <c r="E579" s="25">
        <f ca="1">IF(B579&lt;DATA_ANALYSIS!S$8,C579,IF(B579&gt;DATA_ANALYSIS!S$9,D579,B579))</f>
        <v>20</v>
      </c>
      <c r="F579" s="25">
        <f ca="1">DATA_ANALYSIS!E$20*'MONTE CARLO ANALYSIS'!E579+DATA_ANALYSIS!R$20</f>
        <v>42.589686526355941</v>
      </c>
      <c r="G579" s="23"/>
      <c r="H579" s="23"/>
      <c r="I579" s="23"/>
    </row>
    <row r="580" spans="2:9" x14ac:dyDescent="0.25">
      <c r="B580" s="25">
        <f ca="1">_xlfn.NORM.INV(RAND(), DATA_ANALYSIS!Q$23, DATA_ANALYSIS!U$20)</f>
        <v>20.198251841370375</v>
      </c>
      <c r="C580" s="25">
        <f t="shared" ca="1" si="8"/>
        <v>20.198251841370375</v>
      </c>
      <c r="D580" s="25">
        <f ca="1">IF(B580&gt;DATA_ANALYSIS!S$9, DATA_ANALYSIS!S$9, B580)</f>
        <v>20</v>
      </c>
      <c r="E580" s="25">
        <f ca="1">IF(B580&lt;DATA_ANALYSIS!S$8,C580,IF(B580&gt;DATA_ANALYSIS!S$9,D580,B580))</f>
        <v>20</v>
      </c>
      <c r="F580" s="25">
        <f ca="1">DATA_ANALYSIS!E$20*'MONTE CARLO ANALYSIS'!E580+DATA_ANALYSIS!R$20</f>
        <v>42.589686526355941</v>
      </c>
      <c r="G580" s="23"/>
      <c r="H580" s="23"/>
      <c r="I580" s="23"/>
    </row>
    <row r="581" spans="2:9" x14ac:dyDescent="0.25">
      <c r="B581" s="25">
        <f ca="1">_xlfn.NORM.INV(RAND(), DATA_ANALYSIS!Q$23, DATA_ANALYSIS!U$20)</f>
        <v>17.899083028778175</v>
      </c>
      <c r="C581" s="25">
        <f t="shared" ref="C581:C644" ca="1" si="9">IF(B581&lt;0,0, B581)</f>
        <v>17.899083028778175</v>
      </c>
      <c r="D581" s="25">
        <f ca="1">IF(B581&gt;DATA_ANALYSIS!S$9, DATA_ANALYSIS!S$9, B581)</f>
        <v>17.899083028778175</v>
      </c>
      <c r="E581" s="25">
        <f ca="1">IF(B581&lt;DATA_ANALYSIS!S$8,C581,IF(B581&gt;DATA_ANALYSIS!S$9,D581,B581))</f>
        <v>17.899083028778175</v>
      </c>
      <c r="F581" s="25">
        <f ca="1">DATA_ANALYSIS!E$20*'MONTE CARLO ANALYSIS'!E581+DATA_ANALYSIS!R$20</f>
        <v>37.986892306102014</v>
      </c>
      <c r="G581" s="23"/>
      <c r="H581" s="23"/>
      <c r="I581" s="23"/>
    </row>
    <row r="582" spans="2:9" x14ac:dyDescent="0.25">
      <c r="B582" s="25">
        <f ca="1">_xlfn.NORM.INV(RAND(), DATA_ANALYSIS!Q$23, DATA_ANALYSIS!U$20)</f>
        <v>-0.87376633116402402</v>
      </c>
      <c r="C582" s="25">
        <f t="shared" ca="1" si="9"/>
        <v>0</v>
      </c>
      <c r="D582" s="25">
        <f ca="1">IF(B582&gt;DATA_ANALYSIS!S$9, DATA_ANALYSIS!S$9, B582)</f>
        <v>-0.87376633116402402</v>
      </c>
      <c r="E582" s="25">
        <f ca="1">IF(B582&lt;DATA_ANALYSIS!S$8,C582,IF(B582&gt;DATA_ANALYSIS!S$9,D582,B582))</f>
        <v>0</v>
      </c>
      <c r="F582" s="25">
        <f ca="1">DATA_ANALYSIS!E$20*'MONTE CARLO ANALYSIS'!E582+DATA_ANALYSIS!R$20</f>
        <v>-1.2273160806256698</v>
      </c>
      <c r="G582" s="23"/>
      <c r="H582" s="23"/>
      <c r="I582" s="23"/>
    </row>
    <row r="583" spans="2:9" x14ac:dyDescent="0.25">
      <c r="B583" s="25">
        <f ca="1">_xlfn.NORM.INV(RAND(), DATA_ANALYSIS!Q$23, DATA_ANALYSIS!U$20)</f>
        <v>13.944997604279713</v>
      </c>
      <c r="C583" s="25">
        <f t="shared" ca="1" si="9"/>
        <v>13.944997604279713</v>
      </c>
      <c r="D583" s="25">
        <f ca="1">IF(B583&gt;DATA_ANALYSIS!S$9, DATA_ANALYSIS!S$9, B583)</f>
        <v>13.944997604279713</v>
      </c>
      <c r="E583" s="25">
        <f ca="1">IF(B583&lt;DATA_ANALYSIS!S$8,C583,IF(B583&gt;DATA_ANALYSIS!S$9,D583,B583))</f>
        <v>13.944997604279713</v>
      </c>
      <c r="F583" s="25">
        <f ca="1">DATA_ANALYSIS!E$20*'MONTE CARLO ANALYSIS'!E583+DATA_ANALYSIS!R$20</f>
        <v>29.324083738428158</v>
      </c>
      <c r="G583" s="23"/>
      <c r="H583" s="23"/>
      <c r="I583" s="23"/>
    </row>
    <row r="584" spans="2:9" x14ac:dyDescent="0.25">
      <c r="B584" s="25">
        <f ca="1">_xlfn.NORM.INV(RAND(), DATA_ANALYSIS!Q$23, DATA_ANALYSIS!U$20)</f>
        <v>7.5283298406664958</v>
      </c>
      <c r="C584" s="25">
        <f t="shared" ca="1" si="9"/>
        <v>7.5283298406664958</v>
      </c>
      <c r="D584" s="25">
        <f ca="1">IF(B584&gt;DATA_ANALYSIS!S$9, DATA_ANALYSIS!S$9, B584)</f>
        <v>7.5283298406664958</v>
      </c>
      <c r="E584" s="25">
        <f ca="1">IF(B584&lt;DATA_ANALYSIS!S$8,C584,IF(B584&gt;DATA_ANALYSIS!S$9,D584,B584))</f>
        <v>7.5283298406664958</v>
      </c>
      <c r="F584" s="25">
        <f ca="1">DATA_ANALYSIS!E$20*'MONTE CARLO ANALYSIS'!E584+DATA_ANALYSIS!R$20</f>
        <v>15.266126332109394</v>
      </c>
      <c r="G584" s="23"/>
      <c r="H584" s="23"/>
      <c r="I584" s="23"/>
    </row>
    <row r="585" spans="2:9" x14ac:dyDescent="0.25">
      <c r="B585" s="25">
        <f ca="1">_xlfn.NORM.INV(RAND(), DATA_ANALYSIS!Q$23, DATA_ANALYSIS!U$20)</f>
        <v>7.3532431494256905</v>
      </c>
      <c r="C585" s="25">
        <f t="shared" ca="1" si="9"/>
        <v>7.3532431494256905</v>
      </c>
      <c r="D585" s="25">
        <f ca="1">IF(B585&gt;DATA_ANALYSIS!S$9, DATA_ANALYSIS!S$9, B585)</f>
        <v>7.3532431494256905</v>
      </c>
      <c r="E585" s="25">
        <f ca="1">IF(B585&lt;DATA_ANALYSIS!S$8,C585,IF(B585&gt;DATA_ANALYSIS!S$9,D585,B585))</f>
        <v>7.3532431494256905</v>
      </c>
      <c r="F585" s="25">
        <f ca="1">DATA_ANALYSIS!E$20*'MONTE CARLO ANALYSIS'!E585+DATA_ANALYSIS!R$20</f>
        <v>14.882537631782089</v>
      </c>
      <c r="G585" s="23"/>
      <c r="H585" s="23"/>
      <c r="I585" s="23"/>
    </row>
    <row r="586" spans="2:9" x14ac:dyDescent="0.25">
      <c r="B586" s="25">
        <f ca="1">_xlfn.NORM.INV(RAND(), DATA_ANALYSIS!Q$23, DATA_ANALYSIS!U$20)</f>
        <v>14.583197047115362</v>
      </c>
      <c r="C586" s="25">
        <f t="shared" ca="1" si="9"/>
        <v>14.583197047115362</v>
      </c>
      <c r="D586" s="25">
        <f ca="1">IF(B586&gt;DATA_ANALYSIS!S$9, DATA_ANALYSIS!S$9, B586)</f>
        <v>14.583197047115362</v>
      </c>
      <c r="E586" s="25">
        <f ca="1">IF(B586&lt;DATA_ANALYSIS!S$8,C586,IF(B586&gt;DATA_ANALYSIS!S$9,D586,B586))</f>
        <v>14.583197047115362</v>
      </c>
      <c r="F586" s="25">
        <f ca="1">DATA_ANALYSIS!E$20*'MONTE CARLO ANALYSIS'!E586+DATA_ANALYSIS!R$20</f>
        <v>30.722283070953349</v>
      </c>
      <c r="G586" s="23"/>
      <c r="H586" s="23"/>
      <c r="I586" s="23"/>
    </row>
    <row r="587" spans="2:9" x14ac:dyDescent="0.25">
      <c r="B587" s="25">
        <f ca="1">_xlfn.NORM.INV(RAND(), DATA_ANALYSIS!Q$23, DATA_ANALYSIS!U$20)</f>
        <v>15.648936694698673</v>
      </c>
      <c r="C587" s="25">
        <f t="shared" ca="1" si="9"/>
        <v>15.648936694698673</v>
      </c>
      <c r="D587" s="25">
        <f ca="1">IF(B587&gt;DATA_ANALYSIS!S$9, DATA_ANALYSIS!S$9, B587)</f>
        <v>15.648936694698673</v>
      </c>
      <c r="E587" s="25">
        <f ca="1">IF(B587&lt;DATA_ANALYSIS!S$8,C587,IF(B587&gt;DATA_ANALYSIS!S$9,D587,B587))</f>
        <v>15.648936694698673</v>
      </c>
      <c r="F587" s="25">
        <f ca="1">DATA_ANALYSIS!E$20*'MONTE CARLO ANALYSIS'!E587+DATA_ANALYSIS!R$20</f>
        <v>33.057158916779429</v>
      </c>
      <c r="G587" s="23"/>
      <c r="H587" s="23"/>
      <c r="I587" s="23"/>
    </row>
    <row r="588" spans="2:9" x14ac:dyDescent="0.25">
      <c r="B588" s="25">
        <f ca="1">_xlfn.NORM.INV(RAND(), DATA_ANALYSIS!Q$23, DATA_ANALYSIS!U$20)</f>
        <v>9.1806555255184872</v>
      </c>
      <c r="C588" s="25">
        <f t="shared" ca="1" si="9"/>
        <v>9.1806555255184872</v>
      </c>
      <c r="D588" s="25">
        <f ca="1">IF(B588&gt;DATA_ANALYSIS!S$9, DATA_ANALYSIS!S$9, B588)</f>
        <v>9.1806555255184872</v>
      </c>
      <c r="E588" s="25">
        <f ca="1">IF(B588&lt;DATA_ANALYSIS!S$8,C588,IF(B588&gt;DATA_ANALYSIS!S$9,D588,B588))</f>
        <v>9.1806555255184872</v>
      </c>
      <c r="F588" s="25">
        <f ca="1">DATA_ANALYSIS!E$20*'MONTE CARLO ANALYSIS'!E588+DATA_ANALYSIS!R$20</f>
        <v>18.886124274146514</v>
      </c>
      <c r="G588" s="23"/>
      <c r="H588" s="23"/>
      <c r="I588" s="23"/>
    </row>
    <row r="589" spans="2:9" x14ac:dyDescent="0.25">
      <c r="B589" s="25">
        <f ca="1">_xlfn.NORM.INV(RAND(), DATA_ANALYSIS!Q$23, DATA_ANALYSIS!U$20)</f>
        <v>11.816623954805536</v>
      </c>
      <c r="C589" s="25">
        <f t="shared" ca="1" si="9"/>
        <v>11.816623954805536</v>
      </c>
      <c r="D589" s="25">
        <f ca="1">IF(B589&gt;DATA_ANALYSIS!S$9, DATA_ANALYSIS!S$9, B589)</f>
        <v>11.816623954805536</v>
      </c>
      <c r="E589" s="25">
        <f ca="1">IF(B589&lt;DATA_ANALYSIS!S$8,C589,IF(B589&gt;DATA_ANALYSIS!S$9,D589,B589))</f>
        <v>11.816623954805536</v>
      </c>
      <c r="F589" s="25">
        <f ca="1">DATA_ANALYSIS!E$20*'MONTE CARLO ANALYSIS'!E589+DATA_ANALYSIS!R$20</f>
        <v>24.661136051046107</v>
      </c>
      <c r="G589" s="23"/>
      <c r="H589" s="23"/>
      <c r="I589" s="23"/>
    </row>
    <row r="590" spans="2:9" x14ac:dyDescent="0.25">
      <c r="B590" s="25">
        <f ca="1">_xlfn.NORM.INV(RAND(), DATA_ANALYSIS!Q$23, DATA_ANALYSIS!U$20)</f>
        <v>33.892553371110594</v>
      </c>
      <c r="C590" s="25">
        <f t="shared" ca="1" si="9"/>
        <v>33.892553371110594</v>
      </c>
      <c r="D590" s="25">
        <f ca="1">IF(B590&gt;DATA_ANALYSIS!S$9, DATA_ANALYSIS!S$9, B590)</f>
        <v>20</v>
      </c>
      <c r="E590" s="25">
        <f ca="1">IF(B590&lt;DATA_ANALYSIS!S$8,C590,IF(B590&gt;DATA_ANALYSIS!S$9,D590,B590))</f>
        <v>20</v>
      </c>
      <c r="F590" s="25">
        <f ca="1">DATA_ANALYSIS!E$20*'MONTE CARLO ANALYSIS'!E590+DATA_ANALYSIS!R$20</f>
        <v>42.589686526355941</v>
      </c>
      <c r="G590" s="23"/>
      <c r="H590" s="23"/>
      <c r="I590" s="23"/>
    </row>
    <row r="591" spans="2:9" x14ac:dyDescent="0.25">
      <c r="B591" s="25">
        <f ca="1">_xlfn.NORM.INV(RAND(), DATA_ANALYSIS!Q$23, DATA_ANALYSIS!U$20)</f>
        <v>24.076581978715858</v>
      </c>
      <c r="C591" s="25">
        <f t="shared" ca="1" si="9"/>
        <v>24.076581978715858</v>
      </c>
      <c r="D591" s="25">
        <f ca="1">IF(B591&gt;DATA_ANALYSIS!S$9, DATA_ANALYSIS!S$9, B591)</f>
        <v>20</v>
      </c>
      <c r="E591" s="25">
        <f ca="1">IF(B591&lt;DATA_ANALYSIS!S$8,C591,IF(B591&gt;DATA_ANALYSIS!S$9,D591,B591))</f>
        <v>20</v>
      </c>
      <c r="F591" s="25">
        <f ca="1">DATA_ANALYSIS!E$20*'MONTE CARLO ANALYSIS'!E591+DATA_ANALYSIS!R$20</f>
        <v>42.589686526355941</v>
      </c>
      <c r="G591" s="23"/>
      <c r="H591" s="23"/>
      <c r="I591" s="23"/>
    </row>
    <row r="592" spans="2:9" x14ac:dyDescent="0.25">
      <c r="B592" s="25">
        <f ca="1">_xlfn.NORM.INV(RAND(), DATA_ANALYSIS!Q$23, DATA_ANALYSIS!U$20)</f>
        <v>23.066229969379965</v>
      </c>
      <c r="C592" s="25">
        <f t="shared" ca="1" si="9"/>
        <v>23.066229969379965</v>
      </c>
      <c r="D592" s="25">
        <f ca="1">IF(B592&gt;DATA_ANALYSIS!S$9, DATA_ANALYSIS!S$9, B592)</f>
        <v>20</v>
      </c>
      <c r="E592" s="25">
        <f ca="1">IF(B592&lt;DATA_ANALYSIS!S$8,C592,IF(B592&gt;DATA_ANALYSIS!S$9,D592,B592))</f>
        <v>20</v>
      </c>
      <c r="F592" s="25">
        <f ca="1">DATA_ANALYSIS!E$20*'MONTE CARLO ANALYSIS'!E592+DATA_ANALYSIS!R$20</f>
        <v>42.589686526355941</v>
      </c>
      <c r="G592" s="23"/>
      <c r="H592" s="23"/>
      <c r="I592" s="23"/>
    </row>
    <row r="593" spans="2:9" x14ac:dyDescent="0.25">
      <c r="B593" s="25">
        <f ca="1">_xlfn.NORM.INV(RAND(), DATA_ANALYSIS!Q$23, DATA_ANALYSIS!U$20)</f>
        <v>22.343540771234601</v>
      </c>
      <c r="C593" s="25">
        <f t="shared" ca="1" si="9"/>
        <v>22.343540771234601</v>
      </c>
      <c r="D593" s="25">
        <f ca="1">IF(B593&gt;DATA_ANALYSIS!S$9, DATA_ANALYSIS!S$9, B593)</f>
        <v>20</v>
      </c>
      <c r="E593" s="25">
        <f ca="1">IF(B593&lt;DATA_ANALYSIS!S$8,C593,IF(B593&gt;DATA_ANALYSIS!S$9,D593,B593))</f>
        <v>20</v>
      </c>
      <c r="F593" s="25">
        <f ca="1">DATA_ANALYSIS!E$20*'MONTE CARLO ANALYSIS'!E593+DATA_ANALYSIS!R$20</f>
        <v>42.589686526355941</v>
      </c>
      <c r="G593" s="23"/>
      <c r="H593" s="23"/>
      <c r="I593" s="23"/>
    </row>
    <row r="594" spans="2:9" x14ac:dyDescent="0.25">
      <c r="B594" s="25">
        <f ca="1">_xlfn.NORM.INV(RAND(), DATA_ANALYSIS!Q$23, DATA_ANALYSIS!U$20)</f>
        <v>6.4782428690638518</v>
      </c>
      <c r="C594" s="25">
        <f t="shared" ca="1" si="9"/>
        <v>6.4782428690638518</v>
      </c>
      <c r="D594" s="25">
        <f ca="1">IF(B594&gt;DATA_ANALYSIS!S$9, DATA_ANALYSIS!S$9, B594)</f>
        <v>6.4782428690638518</v>
      </c>
      <c r="E594" s="25">
        <f ca="1">IF(B594&lt;DATA_ANALYSIS!S$8,C594,IF(B594&gt;DATA_ANALYSIS!S$9,D594,B594))</f>
        <v>6.4782428690638518</v>
      </c>
      <c r="F594" s="25">
        <f ca="1">DATA_ANALYSIS!E$20*'MONTE CARLO ANALYSIS'!E594+DATA_ANALYSIS!R$20</f>
        <v>12.965543153495872</v>
      </c>
      <c r="G594" s="23"/>
      <c r="H594" s="23"/>
      <c r="I594" s="23"/>
    </row>
    <row r="595" spans="2:9" x14ac:dyDescent="0.25">
      <c r="B595" s="25">
        <f ca="1">_xlfn.NORM.INV(RAND(), DATA_ANALYSIS!Q$23, DATA_ANALYSIS!U$20)</f>
        <v>27.590703550101733</v>
      </c>
      <c r="C595" s="25">
        <f t="shared" ca="1" si="9"/>
        <v>27.590703550101733</v>
      </c>
      <c r="D595" s="25">
        <f ca="1">IF(B595&gt;DATA_ANALYSIS!S$9, DATA_ANALYSIS!S$9, B595)</f>
        <v>20</v>
      </c>
      <c r="E595" s="25">
        <f ca="1">IF(B595&lt;DATA_ANALYSIS!S$8,C595,IF(B595&gt;DATA_ANALYSIS!S$9,D595,B595))</f>
        <v>20</v>
      </c>
      <c r="F595" s="25">
        <f ca="1">DATA_ANALYSIS!E$20*'MONTE CARLO ANALYSIS'!E595+DATA_ANALYSIS!R$20</f>
        <v>42.589686526355941</v>
      </c>
      <c r="G595" s="23"/>
      <c r="H595" s="23"/>
      <c r="I595" s="23"/>
    </row>
    <row r="596" spans="2:9" x14ac:dyDescent="0.25">
      <c r="B596" s="25">
        <f ca="1">_xlfn.NORM.INV(RAND(), DATA_ANALYSIS!Q$23, DATA_ANALYSIS!U$20)</f>
        <v>27.524674157169322</v>
      </c>
      <c r="C596" s="25">
        <f t="shared" ca="1" si="9"/>
        <v>27.524674157169322</v>
      </c>
      <c r="D596" s="25">
        <f ca="1">IF(B596&gt;DATA_ANALYSIS!S$9, DATA_ANALYSIS!S$9, B596)</f>
        <v>20</v>
      </c>
      <c r="E596" s="25">
        <f ca="1">IF(B596&lt;DATA_ANALYSIS!S$8,C596,IF(B596&gt;DATA_ANALYSIS!S$9,D596,B596))</f>
        <v>20</v>
      </c>
      <c r="F596" s="25">
        <f ca="1">DATA_ANALYSIS!E$20*'MONTE CARLO ANALYSIS'!E596+DATA_ANALYSIS!R$20</f>
        <v>42.589686526355941</v>
      </c>
      <c r="G596" s="23"/>
      <c r="H596" s="23"/>
      <c r="I596" s="23"/>
    </row>
    <row r="597" spans="2:9" x14ac:dyDescent="0.25">
      <c r="B597" s="25">
        <f ca="1">_xlfn.NORM.INV(RAND(), DATA_ANALYSIS!Q$23, DATA_ANALYSIS!U$20)</f>
        <v>19.10721374664833</v>
      </c>
      <c r="C597" s="25">
        <f t="shared" ca="1" si="9"/>
        <v>19.10721374664833</v>
      </c>
      <c r="D597" s="25">
        <f ca="1">IF(B597&gt;DATA_ANALYSIS!S$9, DATA_ANALYSIS!S$9, B597)</f>
        <v>19.10721374664833</v>
      </c>
      <c r="E597" s="25">
        <f ca="1">IF(B597&lt;DATA_ANALYSIS!S$8,C597,IF(B597&gt;DATA_ANALYSIS!S$9,D597,B597))</f>
        <v>19.10721374664833</v>
      </c>
      <c r="F597" s="25">
        <f ca="1">DATA_ANALYSIS!E$20*'MONTE CARLO ANALYSIS'!E597+DATA_ANALYSIS!R$20</f>
        <v>40.633725646826569</v>
      </c>
      <c r="G597" s="23"/>
      <c r="H597" s="23"/>
      <c r="I597" s="23"/>
    </row>
    <row r="598" spans="2:9" x14ac:dyDescent="0.25">
      <c r="B598" s="25">
        <f ca="1">_xlfn.NORM.INV(RAND(), DATA_ANALYSIS!Q$23, DATA_ANALYSIS!U$20)</f>
        <v>8.8455773287724018</v>
      </c>
      <c r="C598" s="25">
        <f t="shared" ca="1" si="9"/>
        <v>8.8455773287724018</v>
      </c>
      <c r="D598" s="25">
        <f ca="1">IF(B598&gt;DATA_ANALYSIS!S$9, DATA_ANALYSIS!S$9, B598)</f>
        <v>8.8455773287724018</v>
      </c>
      <c r="E598" s="25">
        <f ca="1">IF(B598&lt;DATA_ANALYSIS!S$8,C598,IF(B598&gt;DATA_ANALYSIS!S$9,D598,B598))</f>
        <v>8.8455773287724018</v>
      </c>
      <c r="F598" s="25">
        <f ca="1">DATA_ANALYSIS!E$20*'MONTE CARLO ANALYSIS'!E598+DATA_ANALYSIS!R$20</f>
        <v>18.152018163128218</v>
      </c>
      <c r="G598" s="23"/>
      <c r="H598" s="23"/>
      <c r="I598" s="23"/>
    </row>
    <row r="599" spans="2:9" x14ac:dyDescent="0.25">
      <c r="B599" s="25">
        <f ca="1">_xlfn.NORM.INV(RAND(), DATA_ANALYSIS!Q$23, DATA_ANALYSIS!U$20)</f>
        <v>5.3277727987269117</v>
      </c>
      <c r="C599" s="25">
        <f t="shared" ca="1" si="9"/>
        <v>5.3277727987269117</v>
      </c>
      <c r="D599" s="25">
        <f ca="1">IF(B599&gt;DATA_ANALYSIS!S$9, DATA_ANALYSIS!S$9, B599)</f>
        <v>5.3277727987269117</v>
      </c>
      <c r="E599" s="25">
        <f ca="1">IF(B599&lt;DATA_ANALYSIS!S$8,C599,IF(B599&gt;DATA_ANALYSIS!S$9,D599,B599))</f>
        <v>5.3277727987269117</v>
      </c>
      <c r="F599" s="25">
        <f ca="1">DATA_ANALYSIS!E$20*'MONTE CARLO ANALYSIS'!E599+DATA_ANALYSIS!R$20</f>
        <v>10.445035649935472</v>
      </c>
      <c r="G599" s="23"/>
      <c r="H599" s="23"/>
      <c r="I599" s="23"/>
    </row>
    <row r="600" spans="2:9" x14ac:dyDescent="0.25">
      <c r="B600" s="25">
        <f ca="1">_xlfn.NORM.INV(RAND(), DATA_ANALYSIS!Q$23, DATA_ANALYSIS!U$20)</f>
        <v>23.467596354964165</v>
      </c>
      <c r="C600" s="25">
        <f t="shared" ca="1" si="9"/>
        <v>23.467596354964165</v>
      </c>
      <c r="D600" s="25">
        <f ca="1">IF(B600&gt;DATA_ANALYSIS!S$9, DATA_ANALYSIS!S$9, B600)</f>
        <v>20</v>
      </c>
      <c r="E600" s="25">
        <f ca="1">IF(B600&lt;DATA_ANALYSIS!S$8,C600,IF(B600&gt;DATA_ANALYSIS!S$9,D600,B600))</f>
        <v>20</v>
      </c>
      <c r="F600" s="25">
        <f ca="1">DATA_ANALYSIS!E$20*'MONTE CARLO ANALYSIS'!E600+DATA_ANALYSIS!R$20</f>
        <v>42.589686526355941</v>
      </c>
      <c r="G600" s="23"/>
      <c r="H600" s="23"/>
      <c r="I600" s="23"/>
    </row>
    <row r="601" spans="2:9" x14ac:dyDescent="0.25">
      <c r="B601" s="25">
        <f ca="1">_xlfn.NORM.INV(RAND(), DATA_ANALYSIS!Q$23, DATA_ANALYSIS!U$20)</f>
        <v>3.015586569850857</v>
      </c>
      <c r="C601" s="25">
        <f t="shared" ca="1" si="9"/>
        <v>3.015586569850857</v>
      </c>
      <c r="D601" s="25">
        <f ca="1">IF(B601&gt;DATA_ANALYSIS!S$9, DATA_ANALYSIS!S$9, B601)</f>
        <v>3.015586569850857</v>
      </c>
      <c r="E601" s="25">
        <f ca="1">IF(B601&lt;DATA_ANALYSIS!S$8,C601,IF(B601&gt;DATA_ANALYSIS!S$9,D601,B601))</f>
        <v>3.015586569850857</v>
      </c>
      <c r="F601" s="25">
        <f ca="1">DATA_ANALYSIS!E$20*'MONTE CARLO ANALYSIS'!E601+DATA_ANALYSIS!R$20</f>
        <v>5.3793821490110174</v>
      </c>
      <c r="G601" s="23"/>
      <c r="H601" s="23"/>
      <c r="I601" s="23"/>
    </row>
    <row r="602" spans="2:9" x14ac:dyDescent="0.25">
      <c r="B602" s="25">
        <f ca="1">_xlfn.NORM.INV(RAND(), DATA_ANALYSIS!Q$23, DATA_ANALYSIS!U$20)</f>
        <v>26.339838895302044</v>
      </c>
      <c r="C602" s="25">
        <f t="shared" ca="1" si="9"/>
        <v>26.339838895302044</v>
      </c>
      <c r="D602" s="25">
        <f ca="1">IF(B602&gt;DATA_ANALYSIS!S$9, DATA_ANALYSIS!S$9, B602)</f>
        <v>20</v>
      </c>
      <c r="E602" s="25">
        <f ca="1">IF(B602&lt;DATA_ANALYSIS!S$8,C602,IF(B602&gt;DATA_ANALYSIS!S$9,D602,B602))</f>
        <v>20</v>
      </c>
      <c r="F602" s="25">
        <f ca="1">DATA_ANALYSIS!E$20*'MONTE CARLO ANALYSIS'!E602+DATA_ANALYSIS!R$20</f>
        <v>42.589686526355941</v>
      </c>
      <c r="G602" s="23"/>
      <c r="H602" s="23"/>
      <c r="I602" s="23"/>
    </row>
    <row r="603" spans="2:9" x14ac:dyDescent="0.25">
      <c r="B603" s="25">
        <f ca="1">_xlfn.NORM.INV(RAND(), DATA_ANALYSIS!Q$23, DATA_ANALYSIS!U$20)</f>
        <v>-0.65139864788799784</v>
      </c>
      <c r="C603" s="25">
        <f t="shared" ca="1" si="9"/>
        <v>0</v>
      </c>
      <c r="D603" s="25">
        <f ca="1">IF(B603&gt;DATA_ANALYSIS!S$9, DATA_ANALYSIS!S$9, B603)</f>
        <v>-0.65139864788799784</v>
      </c>
      <c r="E603" s="25">
        <f ca="1">IF(B603&lt;DATA_ANALYSIS!S$8,C603,IF(B603&gt;DATA_ANALYSIS!S$9,D603,B603))</f>
        <v>0</v>
      </c>
      <c r="F603" s="25">
        <f ca="1">DATA_ANALYSIS!E$20*'MONTE CARLO ANALYSIS'!E603+DATA_ANALYSIS!R$20</f>
        <v>-1.2273160806256698</v>
      </c>
      <c r="G603" s="23"/>
      <c r="H603" s="23"/>
      <c r="I603" s="23"/>
    </row>
    <row r="604" spans="2:9" x14ac:dyDescent="0.25">
      <c r="B604" s="25">
        <f ca="1">_xlfn.NORM.INV(RAND(), DATA_ANALYSIS!Q$23, DATA_ANALYSIS!U$20)</f>
        <v>1.5652418568210464</v>
      </c>
      <c r="C604" s="25">
        <f t="shared" ca="1" si="9"/>
        <v>1.5652418568210464</v>
      </c>
      <c r="D604" s="25">
        <f ca="1">IF(B604&gt;DATA_ANALYSIS!S$9, DATA_ANALYSIS!S$9, B604)</f>
        <v>1.5652418568210464</v>
      </c>
      <c r="E604" s="25">
        <f ca="1">IF(B604&lt;DATA_ANALYSIS!S$8,C604,IF(B604&gt;DATA_ANALYSIS!S$9,D604,B604))</f>
        <v>1.5652418568210464</v>
      </c>
      <c r="F604" s="25">
        <f ca="1">DATA_ANALYSIS!E$20*'MONTE CARLO ANALYSIS'!E604+DATA_ANALYSIS!R$20</f>
        <v>2.2018942454185568</v>
      </c>
      <c r="G604" s="23"/>
      <c r="H604" s="23"/>
      <c r="I604" s="23"/>
    </row>
    <row r="605" spans="2:9" x14ac:dyDescent="0.25">
      <c r="B605" s="25">
        <f ca="1">_xlfn.NORM.INV(RAND(), DATA_ANALYSIS!Q$23, DATA_ANALYSIS!U$20)</f>
        <v>17.12470181104748</v>
      </c>
      <c r="C605" s="25">
        <f t="shared" ca="1" si="9"/>
        <v>17.12470181104748</v>
      </c>
      <c r="D605" s="25">
        <f ca="1">IF(B605&gt;DATA_ANALYSIS!S$9, DATA_ANALYSIS!S$9, B605)</f>
        <v>17.12470181104748</v>
      </c>
      <c r="E605" s="25">
        <f ca="1">IF(B605&lt;DATA_ANALYSIS!S$8,C605,IF(B605&gt;DATA_ANALYSIS!S$9,D605,B605))</f>
        <v>17.12470181104748</v>
      </c>
      <c r="F605" s="25">
        <f ca="1">DATA_ANALYSIS!E$20*'MONTE CARLO ANALYSIS'!E605+DATA_ANALYSIS!R$20</f>
        <v>36.290339114296835</v>
      </c>
      <c r="G605" s="23"/>
      <c r="H605" s="23"/>
      <c r="I605" s="23"/>
    </row>
    <row r="606" spans="2:9" x14ac:dyDescent="0.25">
      <c r="B606" s="25">
        <f ca="1">_xlfn.NORM.INV(RAND(), DATA_ANALYSIS!Q$23, DATA_ANALYSIS!U$20)</f>
        <v>43.113716097838292</v>
      </c>
      <c r="C606" s="25">
        <f t="shared" ca="1" si="9"/>
        <v>43.113716097838292</v>
      </c>
      <c r="D606" s="25">
        <f ca="1">IF(B606&gt;DATA_ANALYSIS!S$9, DATA_ANALYSIS!S$9, B606)</f>
        <v>20</v>
      </c>
      <c r="E606" s="25">
        <f ca="1">IF(B606&lt;DATA_ANALYSIS!S$8,C606,IF(B606&gt;DATA_ANALYSIS!S$9,D606,B606))</f>
        <v>20</v>
      </c>
      <c r="F606" s="25">
        <f ca="1">DATA_ANALYSIS!E$20*'MONTE CARLO ANALYSIS'!E606+DATA_ANALYSIS!R$20</f>
        <v>42.589686526355941</v>
      </c>
      <c r="G606" s="23"/>
      <c r="H606" s="23"/>
      <c r="I606" s="23"/>
    </row>
    <row r="607" spans="2:9" x14ac:dyDescent="0.25">
      <c r="B607" s="25">
        <f ca="1">_xlfn.NORM.INV(RAND(), DATA_ANALYSIS!Q$23, DATA_ANALYSIS!U$20)</f>
        <v>22.202605425020749</v>
      </c>
      <c r="C607" s="25">
        <f t="shared" ca="1" si="9"/>
        <v>22.202605425020749</v>
      </c>
      <c r="D607" s="25">
        <f ca="1">IF(B607&gt;DATA_ANALYSIS!S$9, DATA_ANALYSIS!S$9, B607)</f>
        <v>20</v>
      </c>
      <c r="E607" s="25">
        <f ca="1">IF(B607&lt;DATA_ANALYSIS!S$8,C607,IF(B607&gt;DATA_ANALYSIS!S$9,D607,B607))</f>
        <v>20</v>
      </c>
      <c r="F607" s="25">
        <f ca="1">DATA_ANALYSIS!E$20*'MONTE CARLO ANALYSIS'!E607+DATA_ANALYSIS!R$20</f>
        <v>42.589686526355941</v>
      </c>
      <c r="G607" s="23"/>
      <c r="H607" s="23"/>
      <c r="I607" s="23"/>
    </row>
    <row r="608" spans="2:9" x14ac:dyDescent="0.25">
      <c r="B608" s="25">
        <f ca="1">_xlfn.NORM.INV(RAND(), DATA_ANALYSIS!Q$23, DATA_ANALYSIS!U$20)</f>
        <v>26.469403841938856</v>
      </c>
      <c r="C608" s="25">
        <f t="shared" ca="1" si="9"/>
        <v>26.469403841938856</v>
      </c>
      <c r="D608" s="25">
        <f ca="1">IF(B608&gt;DATA_ANALYSIS!S$9, DATA_ANALYSIS!S$9, B608)</f>
        <v>20</v>
      </c>
      <c r="E608" s="25">
        <f ca="1">IF(B608&lt;DATA_ANALYSIS!S$8,C608,IF(B608&gt;DATA_ANALYSIS!S$9,D608,B608))</f>
        <v>20</v>
      </c>
      <c r="F608" s="25">
        <f ca="1">DATA_ANALYSIS!E$20*'MONTE CARLO ANALYSIS'!E608+DATA_ANALYSIS!R$20</f>
        <v>42.589686526355941</v>
      </c>
      <c r="G608" s="23"/>
      <c r="H608" s="23"/>
      <c r="I608" s="23"/>
    </row>
    <row r="609" spans="2:9" x14ac:dyDescent="0.25">
      <c r="B609" s="25">
        <f ca="1">_xlfn.NORM.INV(RAND(), DATA_ANALYSIS!Q$23, DATA_ANALYSIS!U$20)</f>
        <v>17.663929641409418</v>
      </c>
      <c r="C609" s="25">
        <f t="shared" ca="1" si="9"/>
        <v>17.663929641409418</v>
      </c>
      <c r="D609" s="25">
        <f ca="1">IF(B609&gt;DATA_ANALYSIS!S$9, DATA_ANALYSIS!S$9, B609)</f>
        <v>17.663929641409418</v>
      </c>
      <c r="E609" s="25">
        <f ca="1">IF(B609&lt;DATA_ANALYSIS!S$8,C609,IF(B609&gt;DATA_ANALYSIS!S$9,D609,B609))</f>
        <v>17.663929641409418</v>
      </c>
      <c r="F609" s="25">
        <f ca="1">DATA_ANALYSIS!E$20*'MONTE CARLO ANALYSIS'!E609+DATA_ANALYSIS!R$20</f>
        <v>37.471706476733139</v>
      </c>
      <c r="G609" s="23"/>
      <c r="H609" s="23"/>
      <c r="I609" s="23"/>
    </row>
    <row r="610" spans="2:9" x14ac:dyDescent="0.25">
      <c r="B610" s="25">
        <f ca="1">_xlfn.NORM.INV(RAND(), DATA_ANALYSIS!Q$23, DATA_ANALYSIS!U$20)</f>
        <v>18.614074899146011</v>
      </c>
      <c r="C610" s="25">
        <f t="shared" ca="1" si="9"/>
        <v>18.614074899146011</v>
      </c>
      <c r="D610" s="25">
        <f ca="1">IF(B610&gt;DATA_ANALYSIS!S$9, DATA_ANALYSIS!S$9, B610)</f>
        <v>18.614074899146011</v>
      </c>
      <c r="E610" s="25">
        <f ca="1">IF(B610&lt;DATA_ANALYSIS!S$8,C610,IF(B610&gt;DATA_ANALYSIS!S$9,D610,B610))</f>
        <v>18.614074899146011</v>
      </c>
      <c r="F610" s="25">
        <f ca="1">DATA_ANALYSIS!E$20*'MONTE CARLO ANALYSIS'!E610+DATA_ANALYSIS!R$20</f>
        <v>39.55333233849592</v>
      </c>
      <c r="G610" s="23"/>
      <c r="H610" s="23"/>
      <c r="I610" s="23"/>
    </row>
    <row r="611" spans="2:9" x14ac:dyDescent="0.25">
      <c r="B611" s="25">
        <f ca="1">_xlfn.NORM.INV(RAND(), DATA_ANALYSIS!Q$23, DATA_ANALYSIS!U$20)</f>
        <v>14.16897128184605</v>
      </c>
      <c r="C611" s="25">
        <f t="shared" ca="1" si="9"/>
        <v>14.16897128184605</v>
      </c>
      <c r="D611" s="25">
        <f ca="1">IF(B611&gt;DATA_ANALYSIS!S$9, DATA_ANALYSIS!S$9, B611)</f>
        <v>14.16897128184605</v>
      </c>
      <c r="E611" s="25">
        <f ca="1">IF(B611&lt;DATA_ANALYSIS!S$8,C611,IF(B611&gt;DATA_ANALYSIS!S$9,D611,B611))</f>
        <v>14.16897128184605</v>
      </c>
      <c r="F611" s="25">
        <f ca="1">DATA_ANALYSIS!E$20*'MONTE CARLO ANALYSIS'!E611+DATA_ANALYSIS!R$20</f>
        <v>29.814776499119127</v>
      </c>
      <c r="G611" s="23"/>
      <c r="H611" s="23"/>
      <c r="I611" s="23"/>
    </row>
    <row r="612" spans="2:9" x14ac:dyDescent="0.25">
      <c r="B612" s="25">
        <f ca="1">_xlfn.NORM.INV(RAND(), DATA_ANALYSIS!Q$23, DATA_ANALYSIS!U$20)</f>
        <v>13.054780850280977</v>
      </c>
      <c r="C612" s="25">
        <f t="shared" ca="1" si="9"/>
        <v>13.054780850280977</v>
      </c>
      <c r="D612" s="25">
        <f ca="1">IF(B612&gt;DATA_ANALYSIS!S$9, DATA_ANALYSIS!S$9, B612)</f>
        <v>13.054780850280977</v>
      </c>
      <c r="E612" s="25">
        <f ca="1">IF(B612&lt;DATA_ANALYSIS!S$8,C612,IF(B612&gt;DATA_ANALYSIS!S$9,D612,B612))</f>
        <v>13.054780850280977</v>
      </c>
      <c r="F612" s="25">
        <f ca="1">DATA_ANALYSIS!E$20*'MONTE CARLO ANALYSIS'!E612+DATA_ANALYSIS!R$20</f>
        <v>27.37375224689109</v>
      </c>
      <c r="G612" s="23"/>
      <c r="H612" s="23"/>
      <c r="I612" s="23"/>
    </row>
    <row r="613" spans="2:9" x14ac:dyDescent="0.25">
      <c r="B613" s="25">
        <f ca="1">_xlfn.NORM.INV(RAND(), DATA_ANALYSIS!Q$23, DATA_ANALYSIS!U$20)</f>
        <v>7.1157740850161808</v>
      </c>
      <c r="C613" s="25">
        <f t="shared" ca="1" si="9"/>
        <v>7.1157740850161808</v>
      </c>
      <c r="D613" s="25">
        <f ca="1">IF(B613&gt;DATA_ANALYSIS!S$9, DATA_ANALYSIS!S$9, B613)</f>
        <v>7.1157740850161808</v>
      </c>
      <c r="E613" s="25">
        <f ca="1">IF(B613&lt;DATA_ANALYSIS!S$8,C613,IF(B613&gt;DATA_ANALYSIS!S$9,D613,B613))</f>
        <v>7.1157740850161808</v>
      </c>
      <c r="F613" s="25">
        <f ca="1">DATA_ANALYSIS!E$20*'MONTE CARLO ANALYSIS'!E613+DATA_ANALYSIS!R$20</f>
        <v>14.362278501066641</v>
      </c>
      <c r="G613" s="23"/>
      <c r="H613" s="23"/>
      <c r="I613" s="23"/>
    </row>
    <row r="614" spans="2:9" x14ac:dyDescent="0.25">
      <c r="B614" s="25">
        <f ca="1">_xlfn.NORM.INV(RAND(), DATA_ANALYSIS!Q$23, DATA_ANALYSIS!U$20)</f>
        <v>24.268839171559417</v>
      </c>
      <c r="C614" s="25">
        <f t="shared" ca="1" si="9"/>
        <v>24.268839171559417</v>
      </c>
      <c r="D614" s="25">
        <f ca="1">IF(B614&gt;DATA_ANALYSIS!S$9, DATA_ANALYSIS!S$9, B614)</f>
        <v>20</v>
      </c>
      <c r="E614" s="25">
        <f ca="1">IF(B614&lt;DATA_ANALYSIS!S$8,C614,IF(B614&gt;DATA_ANALYSIS!S$9,D614,B614))</f>
        <v>20</v>
      </c>
      <c r="F614" s="25">
        <f ca="1">DATA_ANALYSIS!E$20*'MONTE CARLO ANALYSIS'!E614+DATA_ANALYSIS!R$20</f>
        <v>42.589686526355941</v>
      </c>
      <c r="G614" s="23"/>
      <c r="H614" s="23"/>
      <c r="I614" s="23"/>
    </row>
    <row r="615" spans="2:9" x14ac:dyDescent="0.25">
      <c r="B615" s="25">
        <f ca="1">_xlfn.NORM.INV(RAND(), DATA_ANALYSIS!Q$23, DATA_ANALYSIS!U$20)</f>
        <v>19.314270416486938</v>
      </c>
      <c r="C615" s="25">
        <f t="shared" ca="1" si="9"/>
        <v>19.314270416486938</v>
      </c>
      <c r="D615" s="25">
        <f ca="1">IF(B615&gt;DATA_ANALYSIS!S$9, DATA_ANALYSIS!S$9, B615)</f>
        <v>19.314270416486938</v>
      </c>
      <c r="E615" s="25">
        <f ca="1">IF(B615&lt;DATA_ANALYSIS!S$8,C615,IF(B615&gt;DATA_ANALYSIS!S$9,D615,B615))</f>
        <v>19.314270416486938</v>
      </c>
      <c r="F615" s="25">
        <f ca="1">DATA_ANALYSIS!E$20*'MONTE CARLO ANALYSIS'!E615+DATA_ANALYSIS!R$20</f>
        <v>41.087355778932128</v>
      </c>
      <c r="G615" s="23"/>
      <c r="H615" s="23"/>
      <c r="I615" s="23"/>
    </row>
    <row r="616" spans="2:9" x14ac:dyDescent="0.25">
      <c r="B616" s="25">
        <f ca="1">_xlfn.NORM.INV(RAND(), DATA_ANALYSIS!Q$23, DATA_ANALYSIS!U$20)</f>
        <v>18.943043898420413</v>
      </c>
      <c r="C616" s="25">
        <f t="shared" ca="1" si="9"/>
        <v>18.943043898420413</v>
      </c>
      <c r="D616" s="25">
        <f ca="1">IF(B616&gt;DATA_ANALYSIS!S$9, DATA_ANALYSIS!S$9, B616)</f>
        <v>18.943043898420413</v>
      </c>
      <c r="E616" s="25">
        <f ca="1">IF(B616&lt;DATA_ANALYSIS!S$8,C616,IF(B616&gt;DATA_ANALYSIS!S$9,D616,B616))</f>
        <v>18.943043898420413</v>
      </c>
      <c r="F616" s="25">
        <f ca="1">DATA_ANALYSIS!E$20*'MONTE CARLO ANALYSIS'!E616+DATA_ANALYSIS!R$20</f>
        <v>40.274054113437046</v>
      </c>
      <c r="G616" s="23"/>
      <c r="H616" s="23"/>
      <c r="I616" s="23"/>
    </row>
    <row r="617" spans="2:9" x14ac:dyDescent="0.25">
      <c r="B617" s="25">
        <f ca="1">_xlfn.NORM.INV(RAND(), DATA_ANALYSIS!Q$23, DATA_ANALYSIS!U$20)</f>
        <v>19.555881776999346</v>
      </c>
      <c r="C617" s="25">
        <f t="shared" ca="1" si="9"/>
        <v>19.555881776999346</v>
      </c>
      <c r="D617" s="25">
        <f ca="1">IF(B617&gt;DATA_ANALYSIS!S$9, DATA_ANALYSIS!S$9, B617)</f>
        <v>19.555881776999346</v>
      </c>
      <c r="E617" s="25">
        <f ca="1">IF(B617&lt;DATA_ANALYSIS!S$8,C617,IF(B617&gt;DATA_ANALYSIS!S$9,D617,B617))</f>
        <v>19.555881776999346</v>
      </c>
      <c r="F617" s="25">
        <f ca="1">DATA_ANALYSIS!E$20*'MONTE CARLO ANALYSIS'!E617+DATA_ANALYSIS!R$20</f>
        <v>41.616690059604558</v>
      </c>
      <c r="G617" s="23"/>
      <c r="H617" s="23"/>
      <c r="I617" s="23"/>
    </row>
    <row r="618" spans="2:9" x14ac:dyDescent="0.25">
      <c r="B618" s="25">
        <f ca="1">_xlfn.NORM.INV(RAND(), DATA_ANALYSIS!Q$23, DATA_ANALYSIS!U$20)</f>
        <v>23.469470974282157</v>
      </c>
      <c r="C618" s="25">
        <f t="shared" ca="1" si="9"/>
        <v>23.469470974282157</v>
      </c>
      <c r="D618" s="25">
        <f ca="1">IF(B618&gt;DATA_ANALYSIS!S$9, DATA_ANALYSIS!S$9, B618)</f>
        <v>20</v>
      </c>
      <c r="E618" s="25">
        <f ca="1">IF(B618&lt;DATA_ANALYSIS!S$8,C618,IF(B618&gt;DATA_ANALYSIS!S$9,D618,B618))</f>
        <v>20</v>
      </c>
      <c r="F618" s="25">
        <f ca="1">DATA_ANALYSIS!E$20*'MONTE CARLO ANALYSIS'!E618+DATA_ANALYSIS!R$20</f>
        <v>42.589686526355941</v>
      </c>
      <c r="G618" s="23"/>
      <c r="H618" s="23"/>
      <c r="I618" s="23"/>
    </row>
    <row r="619" spans="2:9" x14ac:dyDescent="0.25">
      <c r="B619" s="25">
        <f ca="1">_xlfn.NORM.INV(RAND(), DATA_ANALYSIS!Q$23, DATA_ANALYSIS!U$20)</f>
        <v>1.1648443713258558</v>
      </c>
      <c r="C619" s="25">
        <f t="shared" ca="1" si="9"/>
        <v>1.1648443713258558</v>
      </c>
      <c r="D619" s="25">
        <f ca="1">IF(B619&gt;DATA_ANALYSIS!S$9, DATA_ANALYSIS!S$9, B619)</f>
        <v>1.1648443713258558</v>
      </c>
      <c r="E619" s="25">
        <f ca="1">IF(B619&lt;DATA_ANALYSIS!S$8,C619,IF(B619&gt;DATA_ANALYSIS!S$9,D619,B619))</f>
        <v>1.1648443713258558</v>
      </c>
      <c r="F619" s="25">
        <f ca="1">DATA_ANALYSIS!E$20*'MONTE CARLO ANALYSIS'!E619+DATA_ANALYSIS!R$20</f>
        <v>1.3246833621299743</v>
      </c>
      <c r="G619" s="23"/>
      <c r="H619" s="23"/>
      <c r="I619" s="23"/>
    </row>
    <row r="620" spans="2:9" x14ac:dyDescent="0.25">
      <c r="B620" s="25">
        <f ca="1">_xlfn.NORM.INV(RAND(), DATA_ANALYSIS!Q$23, DATA_ANALYSIS!U$20)</f>
        <v>1.3927878085782339</v>
      </c>
      <c r="C620" s="25">
        <f t="shared" ca="1" si="9"/>
        <v>1.3927878085782339</v>
      </c>
      <c r="D620" s="25">
        <f ca="1">IF(B620&gt;DATA_ANALYSIS!S$9, DATA_ANALYSIS!S$9, B620)</f>
        <v>1.3927878085782339</v>
      </c>
      <c r="E620" s="25">
        <f ca="1">IF(B620&lt;DATA_ANALYSIS!S$8,C620,IF(B620&gt;DATA_ANALYSIS!S$9,D620,B620))</f>
        <v>1.3927878085782339</v>
      </c>
      <c r="F620" s="25">
        <f ca="1">DATA_ANALYSIS!E$20*'MONTE CARLO ANALYSIS'!E620+DATA_ANALYSIS!R$20</f>
        <v>1.8240732713465642</v>
      </c>
      <c r="G620" s="23"/>
      <c r="H620" s="23"/>
      <c r="I620" s="23"/>
    </row>
    <row r="621" spans="2:9" x14ac:dyDescent="0.25">
      <c r="B621" s="25">
        <f ca="1">_xlfn.NORM.INV(RAND(), DATA_ANALYSIS!Q$23, DATA_ANALYSIS!U$20)</f>
        <v>14.644095208771118</v>
      </c>
      <c r="C621" s="25">
        <f t="shared" ca="1" si="9"/>
        <v>14.644095208771118</v>
      </c>
      <c r="D621" s="25">
        <f ca="1">IF(B621&gt;DATA_ANALYSIS!S$9, DATA_ANALYSIS!S$9, B621)</f>
        <v>14.644095208771118</v>
      </c>
      <c r="E621" s="25">
        <f ca="1">IF(B621&lt;DATA_ANALYSIS!S$8,C621,IF(B621&gt;DATA_ANALYSIS!S$9,D621,B621))</f>
        <v>14.644095208771118</v>
      </c>
      <c r="F621" s="25">
        <f ca="1">DATA_ANALYSIS!E$20*'MONTE CARLO ANALYSIS'!E621+DATA_ANALYSIS!R$20</f>
        <v>30.85570181635488</v>
      </c>
      <c r="G621" s="23"/>
      <c r="H621" s="23"/>
      <c r="I621" s="23"/>
    </row>
    <row r="622" spans="2:9" x14ac:dyDescent="0.25">
      <c r="B622" s="25">
        <f ca="1">_xlfn.NORM.INV(RAND(), DATA_ANALYSIS!Q$23, DATA_ANALYSIS!U$20)</f>
        <v>15.694577437160564</v>
      </c>
      <c r="C622" s="25">
        <f t="shared" ca="1" si="9"/>
        <v>15.694577437160564</v>
      </c>
      <c r="D622" s="25">
        <f ca="1">IF(B622&gt;DATA_ANALYSIS!S$9, DATA_ANALYSIS!S$9, B622)</f>
        <v>15.694577437160564</v>
      </c>
      <c r="E622" s="25">
        <f ca="1">IF(B622&lt;DATA_ANALYSIS!S$8,C622,IF(B622&gt;DATA_ANALYSIS!S$9,D622,B622))</f>
        <v>15.694577437160564</v>
      </c>
      <c r="F622" s="25">
        <f ca="1">DATA_ANALYSIS!E$20*'MONTE CARLO ANALYSIS'!E622+DATA_ANALYSIS!R$20</f>
        <v>33.15715094335129</v>
      </c>
      <c r="G622" s="23"/>
      <c r="H622" s="23"/>
      <c r="I622" s="23"/>
    </row>
    <row r="623" spans="2:9" x14ac:dyDescent="0.25">
      <c r="B623" s="25">
        <f ca="1">_xlfn.NORM.INV(RAND(), DATA_ANALYSIS!Q$23, DATA_ANALYSIS!U$20)</f>
        <v>28.127408093123805</v>
      </c>
      <c r="C623" s="25">
        <f t="shared" ca="1" si="9"/>
        <v>28.127408093123805</v>
      </c>
      <c r="D623" s="25">
        <f ca="1">IF(B623&gt;DATA_ANALYSIS!S$9, DATA_ANALYSIS!S$9, B623)</f>
        <v>20</v>
      </c>
      <c r="E623" s="25">
        <f ca="1">IF(B623&lt;DATA_ANALYSIS!S$8,C623,IF(B623&gt;DATA_ANALYSIS!S$9,D623,B623))</f>
        <v>20</v>
      </c>
      <c r="F623" s="25">
        <f ca="1">DATA_ANALYSIS!E$20*'MONTE CARLO ANALYSIS'!E623+DATA_ANALYSIS!R$20</f>
        <v>42.589686526355941</v>
      </c>
      <c r="G623" s="23"/>
      <c r="H623" s="23"/>
      <c r="I623" s="23"/>
    </row>
    <row r="624" spans="2:9" x14ac:dyDescent="0.25">
      <c r="B624" s="25">
        <f ca="1">_xlfn.NORM.INV(RAND(), DATA_ANALYSIS!Q$23, DATA_ANALYSIS!U$20)</f>
        <v>10.99140155853112</v>
      </c>
      <c r="C624" s="25">
        <f t="shared" ca="1" si="9"/>
        <v>10.99140155853112</v>
      </c>
      <c r="D624" s="25">
        <f ca="1">IF(B624&gt;DATA_ANALYSIS!S$9, DATA_ANALYSIS!S$9, B624)</f>
        <v>10.99140155853112</v>
      </c>
      <c r="E624" s="25">
        <f ca="1">IF(B624&lt;DATA_ANALYSIS!S$8,C624,IF(B624&gt;DATA_ANALYSIS!S$9,D624,B624))</f>
        <v>10.99140155853112</v>
      </c>
      <c r="F624" s="25">
        <f ca="1">DATA_ANALYSIS!E$20*'MONTE CARLO ANALYSIS'!E624+DATA_ANALYSIS!R$20</f>
        <v>22.853197456601322</v>
      </c>
      <c r="G624" s="23"/>
      <c r="H624" s="23"/>
      <c r="I624" s="23"/>
    </row>
    <row r="625" spans="2:9" x14ac:dyDescent="0.25">
      <c r="B625" s="25">
        <f ca="1">_xlfn.NORM.INV(RAND(), DATA_ANALYSIS!Q$23, DATA_ANALYSIS!U$20)</f>
        <v>15.893486511599622</v>
      </c>
      <c r="C625" s="25">
        <f t="shared" ca="1" si="9"/>
        <v>15.893486511599622</v>
      </c>
      <c r="D625" s="25">
        <f ca="1">IF(B625&gt;DATA_ANALYSIS!S$9, DATA_ANALYSIS!S$9, B625)</f>
        <v>15.893486511599622</v>
      </c>
      <c r="E625" s="25">
        <f ca="1">IF(B625&lt;DATA_ANALYSIS!S$8,C625,IF(B625&gt;DATA_ANALYSIS!S$9,D625,B625))</f>
        <v>15.893486511599622</v>
      </c>
      <c r="F625" s="25">
        <f ca="1">DATA_ANALYSIS!E$20*'MONTE CARLO ANALYSIS'!E625+DATA_ANALYSIS!R$20</f>
        <v>33.592930915013717</v>
      </c>
      <c r="G625" s="23"/>
      <c r="H625" s="23"/>
      <c r="I625" s="23"/>
    </row>
    <row r="626" spans="2:9" x14ac:dyDescent="0.25">
      <c r="B626" s="25">
        <f ca="1">_xlfn.NORM.INV(RAND(), DATA_ANALYSIS!Q$23, DATA_ANALYSIS!U$20)</f>
        <v>19.399463381204733</v>
      </c>
      <c r="C626" s="25">
        <f t="shared" ca="1" si="9"/>
        <v>19.399463381204733</v>
      </c>
      <c r="D626" s="25">
        <f ca="1">IF(B626&gt;DATA_ANALYSIS!S$9, DATA_ANALYSIS!S$9, B626)</f>
        <v>19.399463381204733</v>
      </c>
      <c r="E626" s="25">
        <f ca="1">IF(B626&lt;DATA_ANALYSIS!S$8,C626,IF(B626&gt;DATA_ANALYSIS!S$9,D626,B626))</f>
        <v>19.399463381204733</v>
      </c>
      <c r="F626" s="25">
        <f ca="1">DATA_ANALYSIS!E$20*'MONTE CARLO ANALYSIS'!E626+DATA_ANALYSIS!R$20</f>
        <v>41.274000796788933</v>
      </c>
      <c r="G626" s="23"/>
      <c r="H626" s="23"/>
      <c r="I626" s="23"/>
    </row>
    <row r="627" spans="2:9" x14ac:dyDescent="0.25">
      <c r="B627" s="25">
        <f ca="1">_xlfn.NORM.INV(RAND(), DATA_ANALYSIS!Q$23, DATA_ANALYSIS!U$20)</f>
        <v>13.269854532669694</v>
      </c>
      <c r="C627" s="25">
        <f t="shared" ca="1" si="9"/>
        <v>13.269854532669694</v>
      </c>
      <c r="D627" s="25">
        <f ca="1">IF(B627&gt;DATA_ANALYSIS!S$9, DATA_ANALYSIS!S$9, B627)</f>
        <v>13.269854532669694</v>
      </c>
      <c r="E627" s="25">
        <f ca="1">IF(B627&lt;DATA_ANALYSIS!S$8,C627,IF(B627&gt;DATA_ANALYSIS!S$9,D627,B627))</f>
        <v>13.269854532669694</v>
      </c>
      <c r="F627" s="25">
        <f ca="1">DATA_ANALYSIS!E$20*'MONTE CARLO ANALYSIS'!E627+DATA_ANALYSIS!R$20</f>
        <v>27.844946451987067</v>
      </c>
      <c r="G627" s="23"/>
      <c r="H627" s="23"/>
      <c r="I627" s="23"/>
    </row>
    <row r="628" spans="2:9" x14ac:dyDescent="0.25">
      <c r="B628" s="25">
        <f ca="1">_xlfn.NORM.INV(RAND(), DATA_ANALYSIS!Q$23, DATA_ANALYSIS!U$20)</f>
        <v>1.8310248820338835</v>
      </c>
      <c r="C628" s="25">
        <f t="shared" ca="1" si="9"/>
        <v>1.8310248820338835</v>
      </c>
      <c r="D628" s="25">
        <f ca="1">IF(B628&gt;DATA_ANALYSIS!S$9, DATA_ANALYSIS!S$9, B628)</f>
        <v>1.8310248820338835</v>
      </c>
      <c r="E628" s="25">
        <f ca="1">IF(B628&lt;DATA_ANALYSIS!S$8,C628,IF(B628&gt;DATA_ANALYSIS!S$9,D628,B628))</f>
        <v>1.8310248820338835</v>
      </c>
      <c r="F628" s="25">
        <f ca="1">DATA_ANALYSIS!E$20*'MONTE CARLO ANALYSIS'!E628+DATA_ANALYSIS!R$20</f>
        <v>2.784185020850674</v>
      </c>
      <c r="G628" s="23"/>
      <c r="H628" s="23"/>
      <c r="I628" s="23"/>
    </row>
    <row r="629" spans="2:9" x14ac:dyDescent="0.25">
      <c r="B629" s="25">
        <f ca="1">_xlfn.NORM.INV(RAND(), DATA_ANALYSIS!Q$23, DATA_ANALYSIS!U$20)</f>
        <v>16.117591306954861</v>
      </c>
      <c r="C629" s="25">
        <f t="shared" ca="1" si="9"/>
        <v>16.117591306954861</v>
      </c>
      <c r="D629" s="25">
        <f ca="1">IF(B629&gt;DATA_ANALYSIS!S$9, DATA_ANALYSIS!S$9, B629)</f>
        <v>16.117591306954861</v>
      </c>
      <c r="E629" s="25">
        <f ca="1">IF(B629&lt;DATA_ANALYSIS!S$8,C629,IF(B629&gt;DATA_ANALYSIS!S$9,D629,B629))</f>
        <v>16.117591306954861</v>
      </c>
      <c r="F629" s="25">
        <f ca="1">DATA_ANALYSIS!E$20*'MONTE CARLO ANALYSIS'!E629+DATA_ANALYSIS!R$20</f>
        <v>34.083910935129595</v>
      </c>
      <c r="G629" s="23"/>
      <c r="H629" s="23"/>
      <c r="I629" s="23"/>
    </row>
    <row r="630" spans="2:9" x14ac:dyDescent="0.25">
      <c r="B630" s="25">
        <f ca="1">_xlfn.NORM.INV(RAND(), DATA_ANALYSIS!Q$23, DATA_ANALYSIS!U$20)</f>
        <v>32.43766210383928</v>
      </c>
      <c r="C630" s="25">
        <f t="shared" ca="1" si="9"/>
        <v>32.43766210383928</v>
      </c>
      <c r="D630" s="25">
        <f ca="1">IF(B630&gt;DATA_ANALYSIS!S$9, DATA_ANALYSIS!S$9, B630)</f>
        <v>20</v>
      </c>
      <c r="E630" s="25">
        <f ca="1">IF(B630&lt;DATA_ANALYSIS!S$8,C630,IF(B630&gt;DATA_ANALYSIS!S$9,D630,B630))</f>
        <v>20</v>
      </c>
      <c r="F630" s="25">
        <f ca="1">DATA_ANALYSIS!E$20*'MONTE CARLO ANALYSIS'!E630+DATA_ANALYSIS!R$20</f>
        <v>42.589686526355941</v>
      </c>
      <c r="G630" s="23"/>
      <c r="H630" s="23"/>
      <c r="I630" s="23"/>
    </row>
    <row r="631" spans="2:9" x14ac:dyDescent="0.25">
      <c r="B631" s="25">
        <f ca="1">_xlfn.NORM.INV(RAND(), DATA_ANALYSIS!Q$23, DATA_ANALYSIS!U$20)</f>
        <v>39.882808430754068</v>
      </c>
      <c r="C631" s="25">
        <f t="shared" ca="1" si="9"/>
        <v>39.882808430754068</v>
      </c>
      <c r="D631" s="25">
        <f ca="1">IF(B631&gt;DATA_ANALYSIS!S$9, DATA_ANALYSIS!S$9, B631)</f>
        <v>20</v>
      </c>
      <c r="E631" s="25">
        <f ca="1">IF(B631&lt;DATA_ANALYSIS!S$8,C631,IF(B631&gt;DATA_ANALYSIS!S$9,D631,B631))</f>
        <v>20</v>
      </c>
      <c r="F631" s="25">
        <f ca="1">DATA_ANALYSIS!E$20*'MONTE CARLO ANALYSIS'!E631+DATA_ANALYSIS!R$20</f>
        <v>42.589686526355941</v>
      </c>
      <c r="G631" s="23"/>
      <c r="H631" s="23"/>
      <c r="I631" s="23"/>
    </row>
    <row r="632" spans="2:9" x14ac:dyDescent="0.25">
      <c r="B632" s="25">
        <f ca="1">_xlfn.NORM.INV(RAND(), DATA_ANALYSIS!Q$23, DATA_ANALYSIS!U$20)</f>
        <v>20.396398286487265</v>
      </c>
      <c r="C632" s="25">
        <f t="shared" ca="1" si="9"/>
        <v>20.396398286487265</v>
      </c>
      <c r="D632" s="25">
        <f ca="1">IF(B632&gt;DATA_ANALYSIS!S$9, DATA_ANALYSIS!S$9, B632)</f>
        <v>20</v>
      </c>
      <c r="E632" s="25">
        <f ca="1">IF(B632&lt;DATA_ANALYSIS!S$8,C632,IF(B632&gt;DATA_ANALYSIS!S$9,D632,B632))</f>
        <v>20</v>
      </c>
      <c r="F632" s="25">
        <f ca="1">DATA_ANALYSIS!E$20*'MONTE CARLO ANALYSIS'!E632+DATA_ANALYSIS!R$20</f>
        <v>42.589686526355941</v>
      </c>
      <c r="G632" s="23"/>
      <c r="H632" s="23"/>
      <c r="I632" s="23"/>
    </row>
    <row r="633" spans="2:9" x14ac:dyDescent="0.25">
      <c r="B633" s="25">
        <f ca="1">_xlfn.NORM.INV(RAND(), DATA_ANALYSIS!Q$23, DATA_ANALYSIS!U$20)</f>
        <v>31.514479270258889</v>
      </c>
      <c r="C633" s="25">
        <f t="shared" ca="1" si="9"/>
        <v>31.514479270258889</v>
      </c>
      <c r="D633" s="25">
        <f ca="1">IF(B633&gt;DATA_ANALYSIS!S$9, DATA_ANALYSIS!S$9, B633)</f>
        <v>20</v>
      </c>
      <c r="E633" s="25">
        <f ca="1">IF(B633&lt;DATA_ANALYSIS!S$8,C633,IF(B633&gt;DATA_ANALYSIS!S$9,D633,B633))</f>
        <v>20</v>
      </c>
      <c r="F633" s="25">
        <f ca="1">DATA_ANALYSIS!E$20*'MONTE CARLO ANALYSIS'!E633+DATA_ANALYSIS!R$20</f>
        <v>42.589686526355941</v>
      </c>
      <c r="G633" s="23"/>
      <c r="H633" s="23"/>
      <c r="I633" s="23"/>
    </row>
    <row r="634" spans="2:9" x14ac:dyDescent="0.25">
      <c r="B634" s="25">
        <f ca="1">_xlfn.NORM.INV(RAND(), DATA_ANALYSIS!Q$23, DATA_ANALYSIS!U$20)</f>
        <v>4.0877981116176425</v>
      </c>
      <c r="C634" s="25">
        <f t="shared" ca="1" si="9"/>
        <v>4.0877981116176425</v>
      </c>
      <c r="D634" s="25">
        <f ca="1">IF(B634&gt;DATA_ANALYSIS!S$9, DATA_ANALYSIS!S$9, B634)</f>
        <v>4.0877981116176425</v>
      </c>
      <c r="E634" s="25">
        <f ca="1">IF(B634&lt;DATA_ANALYSIS!S$8,C634,IF(B634&gt;DATA_ANALYSIS!S$9,D634,B634))</f>
        <v>4.0877981116176425</v>
      </c>
      <c r="F634" s="25">
        <f ca="1">DATA_ANALYSIS!E$20*'MONTE CARLO ANALYSIS'!E634+DATA_ANALYSIS!R$20</f>
        <v>7.7284369450525681</v>
      </c>
      <c r="G634" s="23"/>
      <c r="H634" s="23"/>
      <c r="I634" s="23"/>
    </row>
    <row r="635" spans="2:9" x14ac:dyDescent="0.25">
      <c r="B635" s="25">
        <f ca="1">_xlfn.NORM.INV(RAND(), DATA_ANALYSIS!Q$23, DATA_ANALYSIS!U$20)</f>
        <v>11.587176169774057</v>
      </c>
      <c r="C635" s="25">
        <f t="shared" ca="1" si="9"/>
        <v>11.587176169774057</v>
      </c>
      <c r="D635" s="25">
        <f ca="1">IF(B635&gt;DATA_ANALYSIS!S$9, DATA_ANALYSIS!S$9, B635)</f>
        <v>11.587176169774057</v>
      </c>
      <c r="E635" s="25">
        <f ca="1">IF(B635&lt;DATA_ANALYSIS!S$8,C635,IF(B635&gt;DATA_ANALYSIS!S$9,D635,B635))</f>
        <v>11.587176169774057</v>
      </c>
      <c r="F635" s="25">
        <f ca="1">DATA_ANALYSIS!E$20*'MONTE CARLO ANALYSIS'!E635+DATA_ANALYSIS!R$20</f>
        <v>24.158450341301585</v>
      </c>
      <c r="G635" s="23"/>
      <c r="H635" s="23"/>
      <c r="I635" s="23"/>
    </row>
    <row r="636" spans="2:9" x14ac:dyDescent="0.25">
      <c r="B636" s="25">
        <f ca="1">_xlfn.NORM.INV(RAND(), DATA_ANALYSIS!Q$23, DATA_ANALYSIS!U$20)</f>
        <v>19.585795346564726</v>
      </c>
      <c r="C636" s="25">
        <f t="shared" ca="1" si="9"/>
        <v>19.585795346564726</v>
      </c>
      <c r="D636" s="25">
        <f ca="1">IF(B636&gt;DATA_ANALYSIS!S$9, DATA_ANALYSIS!S$9, B636)</f>
        <v>19.585795346564726</v>
      </c>
      <c r="E636" s="25">
        <f ca="1">IF(B636&lt;DATA_ANALYSIS!S$8,C636,IF(B636&gt;DATA_ANALYSIS!S$9,D636,B636))</f>
        <v>19.585795346564726</v>
      </c>
      <c r="F636" s="25">
        <f ca="1">DATA_ANALYSIS!E$20*'MONTE CARLO ANALYSIS'!E636+DATA_ANALYSIS!R$20</f>
        <v>41.68222620738608</v>
      </c>
      <c r="G636" s="23"/>
      <c r="H636" s="23"/>
      <c r="I636" s="23"/>
    </row>
    <row r="637" spans="2:9" x14ac:dyDescent="0.25">
      <c r="B637" s="25">
        <f ca="1">_xlfn.NORM.INV(RAND(), DATA_ANALYSIS!Q$23, DATA_ANALYSIS!U$20)</f>
        <v>-0.57913856320926271</v>
      </c>
      <c r="C637" s="25">
        <f t="shared" ca="1" si="9"/>
        <v>0</v>
      </c>
      <c r="D637" s="25">
        <f ca="1">IF(B637&gt;DATA_ANALYSIS!S$9, DATA_ANALYSIS!S$9, B637)</f>
        <v>-0.57913856320926271</v>
      </c>
      <c r="E637" s="25">
        <f ca="1">IF(B637&lt;DATA_ANALYSIS!S$8,C637,IF(B637&gt;DATA_ANALYSIS!S$9,D637,B637))</f>
        <v>0</v>
      </c>
      <c r="F637" s="25">
        <f ca="1">DATA_ANALYSIS!E$20*'MONTE CARLO ANALYSIS'!E637+DATA_ANALYSIS!R$20</f>
        <v>-1.2273160806256698</v>
      </c>
      <c r="G637" s="23"/>
      <c r="H637" s="23"/>
      <c r="I637" s="23"/>
    </row>
    <row r="638" spans="2:9" x14ac:dyDescent="0.25">
      <c r="B638" s="25">
        <f ca="1">_xlfn.NORM.INV(RAND(), DATA_ANALYSIS!Q$23, DATA_ANALYSIS!U$20)</f>
        <v>30.74640555871909</v>
      </c>
      <c r="C638" s="25">
        <f t="shared" ca="1" si="9"/>
        <v>30.74640555871909</v>
      </c>
      <c r="D638" s="25">
        <f ca="1">IF(B638&gt;DATA_ANALYSIS!S$9, DATA_ANALYSIS!S$9, B638)</f>
        <v>20</v>
      </c>
      <c r="E638" s="25">
        <f ca="1">IF(B638&lt;DATA_ANALYSIS!S$8,C638,IF(B638&gt;DATA_ANALYSIS!S$9,D638,B638))</f>
        <v>20</v>
      </c>
      <c r="F638" s="25">
        <f ca="1">DATA_ANALYSIS!E$20*'MONTE CARLO ANALYSIS'!E638+DATA_ANALYSIS!R$20</f>
        <v>42.589686526355941</v>
      </c>
      <c r="G638" s="23"/>
      <c r="H638" s="23"/>
      <c r="I638" s="23"/>
    </row>
    <row r="639" spans="2:9" x14ac:dyDescent="0.25">
      <c r="B639" s="25">
        <f ca="1">_xlfn.NORM.INV(RAND(), DATA_ANALYSIS!Q$23, DATA_ANALYSIS!U$20)</f>
        <v>20.398371057063066</v>
      </c>
      <c r="C639" s="25">
        <f t="shared" ca="1" si="9"/>
        <v>20.398371057063066</v>
      </c>
      <c r="D639" s="25">
        <f ca="1">IF(B639&gt;DATA_ANALYSIS!S$9, DATA_ANALYSIS!S$9, B639)</f>
        <v>20</v>
      </c>
      <c r="E639" s="25">
        <f ca="1">IF(B639&lt;DATA_ANALYSIS!S$8,C639,IF(B639&gt;DATA_ANALYSIS!S$9,D639,B639))</f>
        <v>20</v>
      </c>
      <c r="F639" s="25">
        <f ca="1">DATA_ANALYSIS!E$20*'MONTE CARLO ANALYSIS'!E639+DATA_ANALYSIS!R$20</f>
        <v>42.589686526355941</v>
      </c>
      <c r="G639" s="23"/>
      <c r="H639" s="23"/>
      <c r="I639" s="23"/>
    </row>
    <row r="640" spans="2:9" x14ac:dyDescent="0.25">
      <c r="B640" s="25">
        <f ca="1">_xlfn.NORM.INV(RAND(), DATA_ANALYSIS!Q$23, DATA_ANALYSIS!U$20)</f>
        <v>29.666373293232983</v>
      </c>
      <c r="C640" s="25">
        <f t="shared" ca="1" si="9"/>
        <v>29.666373293232983</v>
      </c>
      <c r="D640" s="25">
        <f ca="1">IF(B640&gt;DATA_ANALYSIS!S$9, DATA_ANALYSIS!S$9, B640)</f>
        <v>20</v>
      </c>
      <c r="E640" s="25">
        <f ca="1">IF(B640&lt;DATA_ANALYSIS!S$8,C640,IF(B640&gt;DATA_ANALYSIS!S$9,D640,B640))</f>
        <v>20</v>
      </c>
      <c r="F640" s="25">
        <f ca="1">DATA_ANALYSIS!E$20*'MONTE CARLO ANALYSIS'!E640+DATA_ANALYSIS!R$20</f>
        <v>42.589686526355941</v>
      </c>
      <c r="G640" s="23"/>
      <c r="H640" s="23"/>
      <c r="I640" s="23"/>
    </row>
    <row r="641" spans="2:9" x14ac:dyDescent="0.25">
      <c r="B641" s="25">
        <f ca="1">_xlfn.NORM.INV(RAND(), DATA_ANALYSIS!Q$23, DATA_ANALYSIS!U$20)</f>
        <v>20.448197211208441</v>
      </c>
      <c r="C641" s="25">
        <f t="shared" ca="1" si="9"/>
        <v>20.448197211208441</v>
      </c>
      <c r="D641" s="25">
        <f ca="1">IF(B641&gt;DATA_ANALYSIS!S$9, DATA_ANALYSIS!S$9, B641)</f>
        <v>20</v>
      </c>
      <c r="E641" s="25">
        <f ca="1">IF(B641&lt;DATA_ANALYSIS!S$8,C641,IF(B641&gt;DATA_ANALYSIS!S$9,D641,B641))</f>
        <v>20</v>
      </c>
      <c r="F641" s="25">
        <f ca="1">DATA_ANALYSIS!E$20*'MONTE CARLO ANALYSIS'!E641+DATA_ANALYSIS!R$20</f>
        <v>42.589686526355941</v>
      </c>
      <c r="G641" s="23"/>
      <c r="H641" s="23"/>
      <c r="I641" s="23"/>
    </row>
    <row r="642" spans="2:9" x14ac:dyDescent="0.25">
      <c r="B642" s="25">
        <f ca="1">_xlfn.NORM.INV(RAND(), DATA_ANALYSIS!Q$23, DATA_ANALYSIS!U$20)</f>
        <v>16.800402359305167</v>
      </c>
      <c r="C642" s="25">
        <f t="shared" ca="1" si="9"/>
        <v>16.800402359305167</v>
      </c>
      <c r="D642" s="25">
        <f ca="1">IF(B642&gt;DATA_ANALYSIS!S$9, DATA_ANALYSIS!S$9, B642)</f>
        <v>16.800402359305167</v>
      </c>
      <c r="E642" s="25">
        <f ca="1">IF(B642&lt;DATA_ANALYSIS!S$8,C642,IF(B642&gt;DATA_ANALYSIS!S$9,D642,B642))</f>
        <v>16.800402359305167</v>
      </c>
      <c r="F642" s="25">
        <f ca="1">DATA_ANALYSIS!E$20*'MONTE CARLO ANALYSIS'!E642+DATA_ANALYSIS!R$20</f>
        <v>35.579847618175059</v>
      </c>
      <c r="G642" s="23"/>
      <c r="H642" s="23"/>
      <c r="I642" s="23"/>
    </row>
    <row r="643" spans="2:9" x14ac:dyDescent="0.25">
      <c r="B643" s="25">
        <f ca="1">_xlfn.NORM.INV(RAND(), DATA_ANALYSIS!Q$23, DATA_ANALYSIS!U$20)</f>
        <v>5.6498966093511154</v>
      </c>
      <c r="C643" s="25">
        <f t="shared" ca="1" si="9"/>
        <v>5.6498966093511154</v>
      </c>
      <c r="D643" s="25">
        <f ca="1">IF(B643&gt;DATA_ANALYSIS!S$9, DATA_ANALYSIS!S$9, B643)</f>
        <v>5.6498966093511154</v>
      </c>
      <c r="E643" s="25">
        <f ca="1">IF(B643&lt;DATA_ANALYSIS!S$8,C643,IF(B643&gt;DATA_ANALYSIS!S$9,D643,B643))</f>
        <v>5.6498966093511154</v>
      </c>
      <c r="F643" s="25">
        <f ca="1">DATA_ANALYSIS!E$20*'MONTE CARLO ANALYSIS'!E643+DATA_ANALYSIS!R$20</f>
        <v>11.15076064243005</v>
      </c>
      <c r="G643" s="23"/>
      <c r="H643" s="23"/>
      <c r="I643" s="23"/>
    </row>
    <row r="644" spans="2:9" x14ac:dyDescent="0.25">
      <c r="B644" s="25">
        <f ca="1">_xlfn.NORM.INV(RAND(), DATA_ANALYSIS!Q$23, DATA_ANALYSIS!U$20)</f>
        <v>36.864816459639172</v>
      </c>
      <c r="C644" s="25">
        <f t="shared" ca="1" si="9"/>
        <v>36.864816459639172</v>
      </c>
      <c r="D644" s="25">
        <f ca="1">IF(B644&gt;DATA_ANALYSIS!S$9, DATA_ANALYSIS!S$9, B644)</f>
        <v>20</v>
      </c>
      <c r="E644" s="25">
        <f ca="1">IF(B644&lt;DATA_ANALYSIS!S$8,C644,IF(B644&gt;DATA_ANALYSIS!S$9,D644,B644))</f>
        <v>20</v>
      </c>
      <c r="F644" s="25">
        <f ca="1">DATA_ANALYSIS!E$20*'MONTE CARLO ANALYSIS'!E644+DATA_ANALYSIS!R$20</f>
        <v>42.589686526355941</v>
      </c>
      <c r="G644" s="23"/>
      <c r="H644" s="23"/>
      <c r="I644" s="23"/>
    </row>
    <row r="645" spans="2:9" x14ac:dyDescent="0.25">
      <c r="B645" s="25">
        <f ca="1">_xlfn.NORM.INV(RAND(), DATA_ANALYSIS!Q$23, DATA_ANALYSIS!U$20)</f>
        <v>39.031218775427845</v>
      </c>
      <c r="C645" s="25">
        <f t="shared" ref="C645:C708" ca="1" si="10">IF(B645&lt;0,0, B645)</f>
        <v>39.031218775427845</v>
      </c>
      <c r="D645" s="25">
        <f ca="1">IF(B645&gt;DATA_ANALYSIS!S$9, DATA_ANALYSIS!S$9, B645)</f>
        <v>20</v>
      </c>
      <c r="E645" s="25">
        <f ca="1">IF(B645&lt;DATA_ANALYSIS!S$8,C645,IF(B645&gt;DATA_ANALYSIS!S$9,D645,B645))</f>
        <v>20</v>
      </c>
      <c r="F645" s="25">
        <f ca="1">DATA_ANALYSIS!E$20*'MONTE CARLO ANALYSIS'!E645+DATA_ANALYSIS!R$20</f>
        <v>42.589686526355941</v>
      </c>
      <c r="G645" s="23"/>
      <c r="H645" s="23"/>
      <c r="I645" s="23"/>
    </row>
    <row r="646" spans="2:9" x14ac:dyDescent="0.25">
      <c r="B646" s="25">
        <f ca="1">_xlfn.NORM.INV(RAND(), DATA_ANALYSIS!Q$23, DATA_ANALYSIS!U$20)</f>
        <v>19.004927432130991</v>
      </c>
      <c r="C646" s="25">
        <f t="shared" ca="1" si="10"/>
        <v>19.004927432130991</v>
      </c>
      <c r="D646" s="25">
        <f ca="1">IF(B646&gt;DATA_ANALYSIS!S$9, DATA_ANALYSIS!S$9, B646)</f>
        <v>19.004927432130991</v>
      </c>
      <c r="E646" s="25">
        <f ca="1">IF(B646&lt;DATA_ANALYSIS!S$8,C646,IF(B646&gt;DATA_ANALYSIS!S$9,D646,B646))</f>
        <v>19.004927432130991</v>
      </c>
      <c r="F646" s="25">
        <f ca="1">DATA_ANALYSIS!E$20*'MONTE CARLO ANALYSIS'!E646+DATA_ANALYSIS!R$20</f>
        <v>40.409631661333329</v>
      </c>
      <c r="G646" s="23"/>
      <c r="H646" s="23"/>
      <c r="I646" s="23"/>
    </row>
    <row r="647" spans="2:9" x14ac:dyDescent="0.25">
      <c r="B647" s="25">
        <f ca="1">_xlfn.NORM.INV(RAND(), DATA_ANALYSIS!Q$23, DATA_ANALYSIS!U$20)</f>
        <v>32.626570210841628</v>
      </c>
      <c r="C647" s="25">
        <f t="shared" ca="1" si="10"/>
        <v>32.626570210841628</v>
      </c>
      <c r="D647" s="25">
        <f ca="1">IF(B647&gt;DATA_ANALYSIS!S$9, DATA_ANALYSIS!S$9, B647)</f>
        <v>20</v>
      </c>
      <c r="E647" s="25">
        <f ca="1">IF(B647&lt;DATA_ANALYSIS!S$8,C647,IF(B647&gt;DATA_ANALYSIS!S$9,D647,B647))</f>
        <v>20</v>
      </c>
      <c r="F647" s="25">
        <f ca="1">DATA_ANALYSIS!E$20*'MONTE CARLO ANALYSIS'!E647+DATA_ANALYSIS!R$20</f>
        <v>42.589686526355941</v>
      </c>
      <c r="G647" s="23"/>
      <c r="H647" s="23"/>
      <c r="I647" s="23"/>
    </row>
    <row r="648" spans="2:9" x14ac:dyDescent="0.25">
      <c r="B648" s="25">
        <f ca="1">_xlfn.NORM.INV(RAND(), DATA_ANALYSIS!Q$23, DATA_ANALYSIS!U$20)</f>
        <v>7.437337393326386</v>
      </c>
      <c r="C648" s="25">
        <f t="shared" ca="1" si="10"/>
        <v>7.437337393326386</v>
      </c>
      <c r="D648" s="25">
        <f ca="1">IF(B648&gt;DATA_ANALYSIS!S$9, DATA_ANALYSIS!S$9, B648)</f>
        <v>7.437337393326386</v>
      </c>
      <c r="E648" s="25">
        <f ca="1">IF(B648&lt;DATA_ANALYSIS!S$8,C648,IF(B648&gt;DATA_ANALYSIS!S$9,D648,B648))</f>
        <v>7.437337393326386</v>
      </c>
      <c r="F648" s="25">
        <f ca="1">DATA_ANALYSIS!E$20*'MONTE CARLO ANALYSIS'!E648+DATA_ANALYSIS!R$20</f>
        <v>15.066775516993534</v>
      </c>
      <c r="G648" s="23"/>
      <c r="H648" s="23"/>
      <c r="I648" s="23"/>
    </row>
    <row r="649" spans="2:9" x14ac:dyDescent="0.25">
      <c r="B649" s="25">
        <f ca="1">_xlfn.NORM.INV(RAND(), DATA_ANALYSIS!Q$23, DATA_ANALYSIS!U$20)</f>
        <v>15.097564294428647</v>
      </c>
      <c r="C649" s="25">
        <f t="shared" ca="1" si="10"/>
        <v>15.097564294428647</v>
      </c>
      <c r="D649" s="25">
        <f ca="1">IF(B649&gt;DATA_ANALYSIS!S$9, DATA_ANALYSIS!S$9, B649)</f>
        <v>15.097564294428647</v>
      </c>
      <c r="E649" s="25">
        <f ca="1">IF(B649&lt;DATA_ANALYSIS!S$8,C649,IF(B649&gt;DATA_ANALYSIS!S$9,D649,B649))</f>
        <v>15.097564294428647</v>
      </c>
      <c r="F649" s="25">
        <f ca="1">DATA_ANALYSIS!E$20*'MONTE CARLO ANALYSIS'!E649+DATA_ANALYSIS!R$20</f>
        <v>31.849184621776956</v>
      </c>
      <c r="G649" s="23"/>
      <c r="H649" s="23"/>
      <c r="I649" s="23"/>
    </row>
    <row r="650" spans="2:9" x14ac:dyDescent="0.25">
      <c r="B650" s="25">
        <f ca="1">_xlfn.NORM.INV(RAND(), DATA_ANALYSIS!Q$23, DATA_ANALYSIS!U$20)</f>
        <v>39.351077590430705</v>
      </c>
      <c r="C650" s="25">
        <f t="shared" ca="1" si="10"/>
        <v>39.351077590430705</v>
      </c>
      <c r="D650" s="25">
        <f ca="1">IF(B650&gt;DATA_ANALYSIS!S$9, DATA_ANALYSIS!S$9, B650)</f>
        <v>20</v>
      </c>
      <c r="E650" s="25">
        <f ca="1">IF(B650&lt;DATA_ANALYSIS!S$8,C650,IF(B650&gt;DATA_ANALYSIS!S$9,D650,B650))</f>
        <v>20</v>
      </c>
      <c r="F650" s="25">
        <f ca="1">DATA_ANALYSIS!E$20*'MONTE CARLO ANALYSIS'!E650+DATA_ANALYSIS!R$20</f>
        <v>42.589686526355941</v>
      </c>
      <c r="G650" s="23"/>
      <c r="H650" s="23"/>
      <c r="I650" s="23"/>
    </row>
    <row r="651" spans="2:9" x14ac:dyDescent="0.25">
      <c r="B651" s="25">
        <f ca="1">_xlfn.NORM.INV(RAND(), DATA_ANALYSIS!Q$23, DATA_ANALYSIS!U$20)</f>
        <v>37.034042567614662</v>
      </c>
      <c r="C651" s="25">
        <f t="shared" ca="1" si="10"/>
        <v>37.034042567614662</v>
      </c>
      <c r="D651" s="25">
        <f ca="1">IF(B651&gt;DATA_ANALYSIS!S$9, DATA_ANALYSIS!S$9, B651)</f>
        <v>20</v>
      </c>
      <c r="E651" s="25">
        <f ca="1">IF(B651&lt;DATA_ANALYSIS!S$8,C651,IF(B651&gt;DATA_ANALYSIS!S$9,D651,B651))</f>
        <v>20</v>
      </c>
      <c r="F651" s="25">
        <f ca="1">DATA_ANALYSIS!E$20*'MONTE CARLO ANALYSIS'!E651+DATA_ANALYSIS!R$20</f>
        <v>42.589686526355941</v>
      </c>
      <c r="G651" s="23"/>
      <c r="H651" s="23"/>
      <c r="I651" s="23"/>
    </row>
    <row r="652" spans="2:9" x14ac:dyDescent="0.25">
      <c r="B652" s="25">
        <f ca="1">_xlfn.NORM.INV(RAND(), DATA_ANALYSIS!Q$23, DATA_ANALYSIS!U$20)</f>
        <v>12.457600785424672</v>
      </c>
      <c r="C652" s="25">
        <f t="shared" ca="1" si="10"/>
        <v>12.457600785424672</v>
      </c>
      <c r="D652" s="25">
        <f ca="1">IF(B652&gt;DATA_ANALYSIS!S$9, DATA_ANALYSIS!S$9, B652)</f>
        <v>12.457600785424672</v>
      </c>
      <c r="E652" s="25">
        <f ca="1">IF(B652&lt;DATA_ANALYSIS!S$8,C652,IF(B652&gt;DATA_ANALYSIS!S$9,D652,B652))</f>
        <v>12.457600785424672</v>
      </c>
      <c r="F652" s="25">
        <f ca="1">DATA_ANALYSIS!E$20*'MONTE CARLO ANALYSIS'!E652+DATA_ANALYSIS!R$20</f>
        <v>26.065420223958782</v>
      </c>
      <c r="G652" s="23"/>
      <c r="H652" s="23"/>
      <c r="I652" s="23"/>
    </row>
    <row r="653" spans="2:9" x14ac:dyDescent="0.25">
      <c r="B653" s="25">
        <f ca="1">_xlfn.NORM.INV(RAND(), DATA_ANALYSIS!Q$23, DATA_ANALYSIS!U$20)</f>
        <v>20.751294308206873</v>
      </c>
      <c r="C653" s="25">
        <f t="shared" ca="1" si="10"/>
        <v>20.751294308206873</v>
      </c>
      <c r="D653" s="25">
        <f ca="1">IF(B653&gt;DATA_ANALYSIS!S$9, DATA_ANALYSIS!S$9, B653)</f>
        <v>20</v>
      </c>
      <c r="E653" s="25">
        <f ca="1">IF(B653&lt;DATA_ANALYSIS!S$8,C653,IF(B653&gt;DATA_ANALYSIS!S$9,D653,B653))</f>
        <v>20</v>
      </c>
      <c r="F653" s="25">
        <f ca="1">DATA_ANALYSIS!E$20*'MONTE CARLO ANALYSIS'!E653+DATA_ANALYSIS!R$20</f>
        <v>42.589686526355941</v>
      </c>
      <c r="G653" s="23"/>
      <c r="H653" s="23"/>
      <c r="I653" s="23"/>
    </row>
    <row r="654" spans="2:9" x14ac:dyDescent="0.25">
      <c r="B654" s="25">
        <f ca="1">_xlfn.NORM.INV(RAND(), DATA_ANALYSIS!Q$23, DATA_ANALYSIS!U$20)</f>
        <v>12.036692763848308</v>
      </c>
      <c r="C654" s="25">
        <f t="shared" ca="1" si="10"/>
        <v>12.036692763848308</v>
      </c>
      <c r="D654" s="25">
        <f ca="1">IF(B654&gt;DATA_ANALYSIS!S$9, DATA_ANALYSIS!S$9, B654)</f>
        <v>12.036692763848308</v>
      </c>
      <c r="E654" s="25">
        <f ca="1">IF(B654&lt;DATA_ANALYSIS!S$8,C654,IF(B654&gt;DATA_ANALYSIS!S$9,D654,B654))</f>
        <v>12.036692763848308</v>
      </c>
      <c r="F654" s="25">
        <f ca="1">DATA_ANALYSIS!E$20*'MONTE CARLO ANALYSIS'!E654+DATA_ANALYSIS!R$20</f>
        <v>25.143273830023229</v>
      </c>
      <c r="G654" s="23"/>
      <c r="H654" s="23"/>
      <c r="I654" s="23"/>
    </row>
    <row r="655" spans="2:9" x14ac:dyDescent="0.25">
      <c r="B655" s="25">
        <f ca="1">_xlfn.NORM.INV(RAND(), DATA_ANALYSIS!Q$23, DATA_ANALYSIS!U$20)</f>
        <v>8.2931127861425082</v>
      </c>
      <c r="C655" s="25">
        <f t="shared" ca="1" si="10"/>
        <v>8.2931127861425082</v>
      </c>
      <c r="D655" s="25">
        <f ca="1">IF(B655&gt;DATA_ANALYSIS!S$9, DATA_ANALYSIS!S$9, B655)</f>
        <v>8.2931127861425082</v>
      </c>
      <c r="E655" s="25">
        <f ca="1">IF(B655&lt;DATA_ANALYSIS!S$8,C655,IF(B655&gt;DATA_ANALYSIS!S$9,D655,B655))</f>
        <v>8.2931127861425082</v>
      </c>
      <c r="F655" s="25">
        <f ca="1">DATA_ANALYSIS!E$20*'MONTE CARLO ANALYSIS'!E655+DATA_ANALYSIS!R$20</f>
        <v>16.941651147894273</v>
      </c>
      <c r="G655" s="23"/>
      <c r="H655" s="23"/>
      <c r="I655" s="23"/>
    </row>
    <row r="656" spans="2:9" x14ac:dyDescent="0.25">
      <c r="B656" s="25">
        <f ca="1">_xlfn.NORM.INV(RAND(), DATA_ANALYSIS!Q$23, DATA_ANALYSIS!U$20)</f>
        <v>24.1996977716313</v>
      </c>
      <c r="C656" s="25">
        <f t="shared" ca="1" si="10"/>
        <v>24.1996977716313</v>
      </c>
      <c r="D656" s="25">
        <f ca="1">IF(B656&gt;DATA_ANALYSIS!S$9, DATA_ANALYSIS!S$9, B656)</f>
        <v>20</v>
      </c>
      <c r="E656" s="25">
        <f ca="1">IF(B656&lt;DATA_ANALYSIS!S$8,C656,IF(B656&gt;DATA_ANALYSIS!S$9,D656,B656))</f>
        <v>20</v>
      </c>
      <c r="F656" s="25">
        <f ca="1">DATA_ANALYSIS!E$20*'MONTE CARLO ANALYSIS'!E656+DATA_ANALYSIS!R$20</f>
        <v>42.589686526355941</v>
      </c>
      <c r="G656" s="23"/>
      <c r="H656" s="23"/>
      <c r="I656" s="23"/>
    </row>
    <row r="657" spans="2:9" x14ac:dyDescent="0.25">
      <c r="B657" s="25">
        <f ca="1">_xlfn.NORM.INV(RAND(), DATA_ANALYSIS!Q$23, DATA_ANALYSIS!U$20)</f>
        <v>22.747666625141857</v>
      </c>
      <c r="C657" s="25">
        <f t="shared" ca="1" si="10"/>
        <v>22.747666625141857</v>
      </c>
      <c r="D657" s="25">
        <f ca="1">IF(B657&gt;DATA_ANALYSIS!S$9, DATA_ANALYSIS!S$9, B657)</f>
        <v>20</v>
      </c>
      <c r="E657" s="25">
        <f ca="1">IF(B657&lt;DATA_ANALYSIS!S$8,C657,IF(B657&gt;DATA_ANALYSIS!S$9,D657,B657))</f>
        <v>20</v>
      </c>
      <c r="F657" s="25">
        <f ca="1">DATA_ANALYSIS!E$20*'MONTE CARLO ANALYSIS'!E657+DATA_ANALYSIS!R$20</f>
        <v>42.589686526355941</v>
      </c>
      <c r="G657" s="23"/>
      <c r="H657" s="23"/>
      <c r="I657" s="23"/>
    </row>
    <row r="658" spans="2:9" x14ac:dyDescent="0.25">
      <c r="B658" s="25">
        <f ca="1">_xlfn.NORM.INV(RAND(), DATA_ANALYSIS!Q$23, DATA_ANALYSIS!U$20)</f>
        <v>12.862610743769748</v>
      </c>
      <c r="C658" s="25">
        <f t="shared" ca="1" si="10"/>
        <v>12.862610743769748</v>
      </c>
      <c r="D658" s="25">
        <f ca="1">IF(B658&gt;DATA_ANALYSIS!S$9, DATA_ANALYSIS!S$9, B658)</f>
        <v>12.862610743769748</v>
      </c>
      <c r="E658" s="25">
        <f ca="1">IF(B658&lt;DATA_ANALYSIS!S$8,C658,IF(B658&gt;DATA_ANALYSIS!S$9,D658,B658))</f>
        <v>12.862610743769748</v>
      </c>
      <c r="F658" s="25">
        <f ca="1">DATA_ANALYSIS!E$20*'MONTE CARLO ANALYSIS'!E658+DATA_ANALYSIS!R$20</f>
        <v>26.952736343991766</v>
      </c>
      <c r="G658" s="23"/>
      <c r="H658" s="23"/>
      <c r="I658" s="23"/>
    </row>
    <row r="659" spans="2:9" x14ac:dyDescent="0.25">
      <c r="B659" s="25">
        <f ca="1">_xlfn.NORM.INV(RAND(), DATA_ANALYSIS!Q$23, DATA_ANALYSIS!U$20)</f>
        <v>-9.2937057268804288</v>
      </c>
      <c r="C659" s="25">
        <f t="shared" ca="1" si="10"/>
        <v>0</v>
      </c>
      <c r="D659" s="25">
        <f ca="1">IF(B659&gt;DATA_ANALYSIS!S$9, DATA_ANALYSIS!S$9, B659)</f>
        <v>-9.2937057268804288</v>
      </c>
      <c r="E659" s="25">
        <f ca="1">IF(B659&lt;DATA_ANALYSIS!S$8,C659,IF(B659&gt;DATA_ANALYSIS!S$9,D659,B659))</f>
        <v>0</v>
      </c>
      <c r="F659" s="25">
        <f ca="1">DATA_ANALYSIS!E$20*'MONTE CARLO ANALYSIS'!E659+DATA_ANALYSIS!R$20</f>
        <v>-1.2273160806256698</v>
      </c>
      <c r="G659" s="23"/>
      <c r="H659" s="23"/>
      <c r="I659" s="23"/>
    </row>
    <row r="660" spans="2:9" x14ac:dyDescent="0.25">
      <c r="B660" s="25">
        <f ca="1">_xlfn.NORM.INV(RAND(), DATA_ANALYSIS!Q$23, DATA_ANALYSIS!U$20)</f>
        <v>15.604020695206328</v>
      </c>
      <c r="C660" s="25">
        <f t="shared" ca="1" si="10"/>
        <v>15.604020695206328</v>
      </c>
      <c r="D660" s="25">
        <f ca="1">IF(B660&gt;DATA_ANALYSIS!S$9, DATA_ANALYSIS!S$9, B660)</f>
        <v>15.604020695206328</v>
      </c>
      <c r="E660" s="25">
        <f ca="1">IF(B660&lt;DATA_ANALYSIS!S$8,C660,IF(B660&gt;DATA_ANALYSIS!S$9,D660,B660))</f>
        <v>15.604020695206328</v>
      </c>
      <c r="F660" s="25">
        <f ca="1">DATA_ANALYSIS!E$20*'MONTE CARLO ANALYSIS'!E660+DATA_ANALYSIS!R$20</f>
        <v>32.958754693436866</v>
      </c>
      <c r="G660" s="23"/>
      <c r="H660" s="23"/>
      <c r="I660" s="23"/>
    </row>
    <row r="661" spans="2:9" x14ac:dyDescent="0.25">
      <c r="B661" s="25">
        <f ca="1">_xlfn.NORM.INV(RAND(), DATA_ANALYSIS!Q$23, DATA_ANALYSIS!U$20)</f>
        <v>-1.7325412616114235</v>
      </c>
      <c r="C661" s="25">
        <f t="shared" ca="1" si="10"/>
        <v>0</v>
      </c>
      <c r="D661" s="25">
        <f ca="1">IF(B661&gt;DATA_ANALYSIS!S$9, DATA_ANALYSIS!S$9, B661)</f>
        <v>-1.7325412616114235</v>
      </c>
      <c r="E661" s="25">
        <f ca="1">IF(B661&lt;DATA_ANALYSIS!S$8,C661,IF(B661&gt;DATA_ANALYSIS!S$9,D661,B661))</f>
        <v>0</v>
      </c>
      <c r="F661" s="25">
        <f ca="1">DATA_ANALYSIS!E$20*'MONTE CARLO ANALYSIS'!E661+DATA_ANALYSIS!R$20</f>
        <v>-1.2273160806256698</v>
      </c>
      <c r="G661" s="23"/>
      <c r="H661" s="23"/>
      <c r="I661" s="23"/>
    </row>
    <row r="662" spans="2:9" x14ac:dyDescent="0.25">
      <c r="B662" s="25">
        <f ca="1">_xlfn.NORM.INV(RAND(), DATA_ANALYSIS!Q$23, DATA_ANALYSIS!U$20)</f>
        <v>8.8540759202114891</v>
      </c>
      <c r="C662" s="25">
        <f t="shared" ca="1" si="10"/>
        <v>8.8540759202114891</v>
      </c>
      <c r="D662" s="25">
        <f ca="1">IF(B662&gt;DATA_ANALYSIS!S$9, DATA_ANALYSIS!S$9, B662)</f>
        <v>8.8540759202114891</v>
      </c>
      <c r="E662" s="25">
        <f ca="1">IF(B662&lt;DATA_ANALYSIS!S$8,C662,IF(B662&gt;DATA_ANALYSIS!S$9,D662,B662))</f>
        <v>8.8540759202114891</v>
      </c>
      <c r="F662" s="25">
        <f ca="1">DATA_ANALYSIS!E$20*'MONTE CARLO ANALYSIS'!E662+DATA_ANALYSIS!R$20</f>
        <v>18.170637303290327</v>
      </c>
      <c r="G662" s="23"/>
      <c r="H662" s="23"/>
      <c r="I662" s="23"/>
    </row>
    <row r="663" spans="2:9" x14ac:dyDescent="0.25">
      <c r="B663" s="25">
        <f ca="1">_xlfn.NORM.INV(RAND(), DATA_ANALYSIS!Q$23, DATA_ANALYSIS!U$20)</f>
        <v>30.232507892541047</v>
      </c>
      <c r="C663" s="25">
        <f t="shared" ca="1" si="10"/>
        <v>30.232507892541047</v>
      </c>
      <c r="D663" s="25">
        <f ca="1">IF(B663&gt;DATA_ANALYSIS!S$9, DATA_ANALYSIS!S$9, B663)</f>
        <v>20</v>
      </c>
      <c r="E663" s="25">
        <f ca="1">IF(B663&lt;DATA_ANALYSIS!S$8,C663,IF(B663&gt;DATA_ANALYSIS!S$9,D663,B663))</f>
        <v>20</v>
      </c>
      <c r="F663" s="25">
        <f ca="1">DATA_ANALYSIS!E$20*'MONTE CARLO ANALYSIS'!E663+DATA_ANALYSIS!R$20</f>
        <v>42.589686526355941</v>
      </c>
      <c r="G663" s="23"/>
      <c r="H663" s="23"/>
      <c r="I663" s="23"/>
    </row>
    <row r="664" spans="2:9" x14ac:dyDescent="0.25">
      <c r="B664" s="25">
        <f ca="1">_xlfn.NORM.INV(RAND(), DATA_ANALYSIS!Q$23, DATA_ANALYSIS!U$20)</f>
        <v>30.517838696531889</v>
      </c>
      <c r="C664" s="25">
        <f t="shared" ca="1" si="10"/>
        <v>30.517838696531889</v>
      </c>
      <c r="D664" s="25">
        <f ca="1">IF(B664&gt;DATA_ANALYSIS!S$9, DATA_ANALYSIS!S$9, B664)</f>
        <v>20</v>
      </c>
      <c r="E664" s="25">
        <f ca="1">IF(B664&lt;DATA_ANALYSIS!S$8,C664,IF(B664&gt;DATA_ANALYSIS!S$9,D664,B664))</f>
        <v>20</v>
      </c>
      <c r="F664" s="25">
        <f ca="1">DATA_ANALYSIS!E$20*'MONTE CARLO ANALYSIS'!E664+DATA_ANALYSIS!R$20</f>
        <v>42.589686526355941</v>
      </c>
      <c r="G664" s="23"/>
      <c r="H664" s="23"/>
      <c r="I664" s="23"/>
    </row>
    <row r="665" spans="2:9" x14ac:dyDescent="0.25">
      <c r="B665" s="25">
        <f ca="1">_xlfn.NORM.INV(RAND(), DATA_ANALYSIS!Q$23, DATA_ANALYSIS!U$20)</f>
        <v>5.5486057619379441</v>
      </c>
      <c r="C665" s="25">
        <f t="shared" ca="1" si="10"/>
        <v>5.5486057619379441</v>
      </c>
      <c r="D665" s="25">
        <f ca="1">IF(B665&gt;DATA_ANALYSIS!S$9, DATA_ANALYSIS!S$9, B665)</f>
        <v>5.5486057619379441</v>
      </c>
      <c r="E665" s="25">
        <f ca="1">IF(B665&lt;DATA_ANALYSIS!S$8,C665,IF(B665&gt;DATA_ANALYSIS!S$9,D665,B665))</f>
        <v>5.5486057619379441</v>
      </c>
      <c r="F665" s="25">
        <f ca="1">DATA_ANALYSIS!E$20*'MONTE CARLO ANALYSIS'!E665+DATA_ANALYSIS!R$20</f>
        <v>10.928847576171735</v>
      </c>
      <c r="G665" s="23"/>
      <c r="H665" s="23"/>
      <c r="I665" s="23"/>
    </row>
    <row r="666" spans="2:9" x14ac:dyDescent="0.25">
      <c r="B666" s="25">
        <f ca="1">_xlfn.NORM.INV(RAND(), DATA_ANALYSIS!Q$23, DATA_ANALYSIS!U$20)</f>
        <v>7.5631046842809564</v>
      </c>
      <c r="C666" s="25">
        <f t="shared" ca="1" si="10"/>
        <v>7.5631046842809564</v>
      </c>
      <c r="D666" s="25">
        <f ca="1">IF(B666&gt;DATA_ANALYSIS!S$9, DATA_ANALYSIS!S$9, B666)</f>
        <v>7.5631046842809564</v>
      </c>
      <c r="E666" s="25">
        <f ca="1">IF(B666&lt;DATA_ANALYSIS!S$8,C666,IF(B666&gt;DATA_ANALYSIS!S$9,D666,B666))</f>
        <v>7.5631046842809564</v>
      </c>
      <c r="F666" s="25">
        <f ca="1">DATA_ANALYSIS!E$20*'MONTE CARLO ANALYSIS'!E666+DATA_ANALYSIS!R$20</f>
        <v>15.342312802775005</v>
      </c>
      <c r="G666" s="23"/>
      <c r="H666" s="23"/>
      <c r="I666" s="23"/>
    </row>
    <row r="667" spans="2:9" x14ac:dyDescent="0.25">
      <c r="B667" s="25">
        <f ca="1">_xlfn.NORM.INV(RAND(), DATA_ANALYSIS!Q$23, DATA_ANALYSIS!U$20)</f>
        <v>20.710820362998913</v>
      </c>
      <c r="C667" s="25">
        <f t="shared" ca="1" si="10"/>
        <v>20.710820362998913</v>
      </c>
      <c r="D667" s="25">
        <f ca="1">IF(B667&gt;DATA_ANALYSIS!S$9, DATA_ANALYSIS!S$9, B667)</f>
        <v>20</v>
      </c>
      <c r="E667" s="25">
        <f ca="1">IF(B667&lt;DATA_ANALYSIS!S$8,C667,IF(B667&gt;DATA_ANALYSIS!S$9,D667,B667))</f>
        <v>20</v>
      </c>
      <c r="F667" s="25">
        <f ca="1">DATA_ANALYSIS!E$20*'MONTE CARLO ANALYSIS'!E667+DATA_ANALYSIS!R$20</f>
        <v>42.589686526355941</v>
      </c>
      <c r="G667" s="23"/>
      <c r="H667" s="23"/>
      <c r="I667" s="23"/>
    </row>
    <row r="668" spans="2:9" x14ac:dyDescent="0.25">
      <c r="B668" s="25">
        <f ca="1">_xlfn.NORM.INV(RAND(), DATA_ANALYSIS!Q$23, DATA_ANALYSIS!U$20)</f>
        <v>16.193715032535707</v>
      </c>
      <c r="C668" s="25">
        <f t="shared" ca="1" si="10"/>
        <v>16.193715032535707</v>
      </c>
      <c r="D668" s="25">
        <f ca="1">IF(B668&gt;DATA_ANALYSIS!S$9, DATA_ANALYSIS!S$9, B668)</f>
        <v>16.193715032535707</v>
      </c>
      <c r="E668" s="25">
        <f ca="1">IF(B668&lt;DATA_ANALYSIS!S$8,C668,IF(B668&gt;DATA_ANALYSIS!S$9,D668,B668))</f>
        <v>16.193715032535707</v>
      </c>
      <c r="F668" s="25">
        <f ca="1">DATA_ANALYSIS!E$20*'MONTE CARLO ANALYSIS'!E668+DATA_ANALYSIS!R$20</f>
        <v>34.25068660924105</v>
      </c>
      <c r="G668" s="23"/>
      <c r="H668" s="23"/>
      <c r="I668" s="23"/>
    </row>
    <row r="669" spans="2:9" x14ac:dyDescent="0.25">
      <c r="B669" s="25">
        <f ca="1">_xlfn.NORM.INV(RAND(), DATA_ANALYSIS!Q$23, DATA_ANALYSIS!U$20)</f>
        <v>40.931274798248815</v>
      </c>
      <c r="C669" s="25">
        <f t="shared" ca="1" si="10"/>
        <v>40.931274798248815</v>
      </c>
      <c r="D669" s="25">
        <f ca="1">IF(B669&gt;DATA_ANALYSIS!S$9, DATA_ANALYSIS!S$9, B669)</f>
        <v>20</v>
      </c>
      <c r="E669" s="25">
        <f ca="1">IF(B669&lt;DATA_ANALYSIS!S$8,C669,IF(B669&gt;DATA_ANALYSIS!S$9,D669,B669))</f>
        <v>20</v>
      </c>
      <c r="F669" s="25">
        <f ca="1">DATA_ANALYSIS!E$20*'MONTE CARLO ANALYSIS'!E669+DATA_ANALYSIS!R$20</f>
        <v>42.589686526355941</v>
      </c>
      <c r="G669" s="23"/>
      <c r="H669" s="23"/>
      <c r="I669" s="23"/>
    </row>
    <row r="670" spans="2:9" x14ac:dyDescent="0.25">
      <c r="B670" s="25">
        <f ca="1">_xlfn.NORM.INV(RAND(), DATA_ANALYSIS!Q$23, DATA_ANALYSIS!U$20)</f>
        <v>18.109333154737651</v>
      </c>
      <c r="C670" s="25">
        <f t="shared" ca="1" si="10"/>
        <v>18.109333154737651</v>
      </c>
      <c r="D670" s="25">
        <f ca="1">IF(B670&gt;DATA_ANALYSIS!S$9, DATA_ANALYSIS!S$9, B670)</f>
        <v>18.109333154737651</v>
      </c>
      <c r="E670" s="25">
        <f ca="1">IF(B670&lt;DATA_ANALYSIS!S$8,C670,IF(B670&gt;DATA_ANALYSIS!S$9,D670,B670))</f>
        <v>18.109333154737651</v>
      </c>
      <c r="F670" s="25">
        <f ca="1">DATA_ANALYSIS!E$20*'MONTE CARLO ANALYSIS'!E670+DATA_ANALYSIS!R$20</f>
        <v>38.447518821966241</v>
      </c>
      <c r="G670" s="23"/>
      <c r="H670" s="23"/>
      <c r="I670" s="23"/>
    </row>
    <row r="671" spans="2:9" x14ac:dyDescent="0.25">
      <c r="B671" s="25">
        <f ca="1">_xlfn.NORM.INV(RAND(), DATA_ANALYSIS!Q$23, DATA_ANALYSIS!U$20)</f>
        <v>-4.1671189086601359</v>
      </c>
      <c r="C671" s="25">
        <f t="shared" ca="1" si="10"/>
        <v>0</v>
      </c>
      <c r="D671" s="25">
        <f ca="1">IF(B671&gt;DATA_ANALYSIS!S$9, DATA_ANALYSIS!S$9, B671)</f>
        <v>-4.1671189086601359</v>
      </c>
      <c r="E671" s="25">
        <f ca="1">IF(B671&lt;DATA_ANALYSIS!S$8,C671,IF(B671&gt;DATA_ANALYSIS!S$9,D671,B671))</f>
        <v>0</v>
      </c>
      <c r="F671" s="25">
        <f ca="1">DATA_ANALYSIS!E$20*'MONTE CARLO ANALYSIS'!E671+DATA_ANALYSIS!R$20</f>
        <v>-1.2273160806256698</v>
      </c>
      <c r="G671" s="23"/>
      <c r="H671" s="23"/>
      <c r="I671" s="23"/>
    </row>
    <row r="672" spans="2:9" x14ac:dyDescent="0.25">
      <c r="B672" s="25">
        <f ca="1">_xlfn.NORM.INV(RAND(), DATA_ANALYSIS!Q$23, DATA_ANALYSIS!U$20)</f>
        <v>27.445486298568262</v>
      </c>
      <c r="C672" s="25">
        <f t="shared" ca="1" si="10"/>
        <v>27.445486298568262</v>
      </c>
      <c r="D672" s="25">
        <f ca="1">IF(B672&gt;DATA_ANALYSIS!S$9, DATA_ANALYSIS!S$9, B672)</f>
        <v>20</v>
      </c>
      <c r="E672" s="25">
        <f ca="1">IF(B672&lt;DATA_ANALYSIS!S$8,C672,IF(B672&gt;DATA_ANALYSIS!S$9,D672,B672))</f>
        <v>20</v>
      </c>
      <c r="F672" s="25">
        <f ca="1">DATA_ANALYSIS!E$20*'MONTE CARLO ANALYSIS'!E672+DATA_ANALYSIS!R$20</f>
        <v>42.589686526355941</v>
      </c>
      <c r="G672" s="23"/>
      <c r="H672" s="23"/>
      <c r="I672" s="23"/>
    </row>
    <row r="673" spans="2:9" x14ac:dyDescent="0.25">
      <c r="B673" s="25">
        <f ca="1">_xlfn.NORM.INV(RAND(), DATA_ANALYSIS!Q$23, DATA_ANALYSIS!U$20)</f>
        <v>30.53274680333169</v>
      </c>
      <c r="C673" s="25">
        <f t="shared" ca="1" si="10"/>
        <v>30.53274680333169</v>
      </c>
      <c r="D673" s="25">
        <f ca="1">IF(B673&gt;DATA_ANALYSIS!S$9, DATA_ANALYSIS!S$9, B673)</f>
        <v>20</v>
      </c>
      <c r="E673" s="25">
        <f ca="1">IF(B673&lt;DATA_ANALYSIS!S$8,C673,IF(B673&gt;DATA_ANALYSIS!S$9,D673,B673))</f>
        <v>20</v>
      </c>
      <c r="F673" s="25">
        <f ca="1">DATA_ANALYSIS!E$20*'MONTE CARLO ANALYSIS'!E673+DATA_ANALYSIS!R$20</f>
        <v>42.589686526355941</v>
      </c>
      <c r="G673" s="23"/>
      <c r="H673" s="23"/>
      <c r="I673" s="23"/>
    </row>
    <row r="674" spans="2:9" x14ac:dyDescent="0.25">
      <c r="B674" s="25">
        <f ca="1">_xlfn.NORM.INV(RAND(), DATA_ANALYSIS!Q$23, DATA_ANALYSIS!U$20)</f>
        <v>-4.4469723427037522</v>
      </c>
      <c r="C674" s="25">
        <f t="shared" ca="1" si="10"/>
        <v>0</v>
      </c>
      <c r="D674" s="25">
        <f ca="1">IF(B674&gt;DATA_ANALYSIS!S$9, DATA_ANALYSIS!S$9, B674)</f>
        <v>-4.4469723427037522</v>
      </c>
      <c r="E674" s="25">
        <f ca="1">IF(B674&lt;DATA_ANALYSIS!S$8,C674,IF(B674&gt;DATA_ANALYSIS!S$9,D674,B674))</f>
        <v>0</v>
      </c>
      <c r="F674" s="25">
        <f ca="1">DATA_ANALYSIS!E$20*'MONTE CARLO ANALYSIS'!E674+DATA_ANALYSIS!R$20</f>
        <v>-1.2273160806256698</v>
      </c>
      <c r="G674" s="23"/>
      <c r="H674" s="23"/>
      <c r="I674" s="23"/>
    </row>
    <row r="675" spans="2:9" x14ac:dyDescent="0.25">
      <c r="B675" s="25">
        <f ca="1">_xlfn.NORM.INV(RAND(), DATA_ANALYSIS!Q$23, DATA_ANALYSIS!U$20)</f>
        <v>27.004200650966194</v>
      </c>
      <c r="C675" s="25">
        <f t="shared" ca="1" si="10"/>
        <v>27.004200650966194</v>
      </c>
      <c r="D675" s="25">
        <f ca="1">IF(B675&gt;DATA_ANALYSIS!S$9, DATA_ANALYSIS!S$9, B675)</f>
        <v>20</v>
      </c>
      <c r="E675" s="25">
        <f ca="1">IF(B675&lt;DATA_ANALYSIS!S$8,C675,IF(B675&gt;DATA_ANALYSIS!S$9,D675,B675))</f>
        <v>20</v>
      </c>
      <c r="F675" s="25">
        <f ca="1">DATA_ANALYSIS!E$20*'MONTE CARLO ANALYSIS'!E675+DATA_ANALYSIS!R$20</f>
        <v>42.589686526355941</v>
      </c>
      <c r="G675" s="23"/>
      <c r="H675" s="23"/>
      <c r="I675" s="23"/>
    </row>
    <row r="676" spans="2:9" x14ac:dyDescent="0.25">
      <c r="B676" s="25">
        <f ca="1">_xlfn.NORM.INV(RAND(), DATA_ANALYSIS!Q$23, DATA_ANALYSIS!U$20)</f>
        <v>22.516947335264771</v>
      </c>
      <c r="C676" s="25">
        <f t="shared" ca="1" si="10"/>
        <v>22.516947335264771</v>
      </c>
      <c r="D676" s="25">
        <f ca="1">IF(B676&gt;DATA_ANALYSIS!S$9, DATA_ANALYSIS!S$9, B676)</f>
        <v>20</v>
      </c>
      <c r="E676" s="25">
        <f ca="1">IF(B676&lt;DATA_ANALYSIS!S$8,C676,IF(B676&gt;DATA_ANALYSIS!S$9,D676,B676))</f>
        <v>20</v>
      </c>
      <c r="F676" s="25">
        <f ca="1">DATA_ANALYSIS!E$20*'MONTE CARLO ANALYSIS'!E676+DATA_ANALYSIS!R$20</f>
        <v>42.589686526355941</v>
      </c>
      <c r="G676" s="23"/>
      <c r="H676" s="23"/>
      <c r="I676" s="23"/>
    </row>
    <row r="677" spans="2:9" x14ac:dyDescent="0.25">
      <c r="B677" s="25">
        <f ca="1">_xlfn.NORM.INV(RAND(), DATA_ANALYSIS!Q$23, DATA_ANALYSIS!U$20)</f>
        <v>11.59996829279514</v>
      </c>
      <c r="C677" s="25">
        <f t="shared" ca="1" si="10"/>
        <v>11.59996829279514</v>
      </c>
      <c r="D677" s="25">
        <f ca="1">IF(B677&gt;DATA_ANALYSIS!S$9, DATA_ANALYSIS!S$9, B677)</f>
        <v>11.59996829279514</v>
      </c>
      <c r="E677" s="25">
        <f ca="1">IF(B677&lt;DATA_ANALYSIS!S$8,C677,IF(B677&gt;DATA_ANALYSIS!S$9,D677,B677))</f>
        <v>11.59996829279514</v>
      </c>
      <c r="F677" s="25">
        <f ca="1">DATA_ANALYSIS!E$20*'MONTE CARLO ANALYSIS'!E677+DATA_ANALYSIS!R$20</f>
        <v>24.186475965689763</v>
      </c>
      <c r="G677" s="23"/>
      <c r="H677" s="23"/>
      <c r="I677" s="23"/>
    </row>
    <row r="678" spans="2:9" x14ac:dyDescent="0.25">
      <c r="B678" s="25">
        <f ca="1">_xlfn.NORM.INV(RAND(), DATA_ANALYSIS!Q$23, DATA_ANALYSIS!U$20)</f>
        <v>0.27975249307446148</v>
      </c>
      <c r="C678" s="25">
        <f t="shared" ca="1" si="10"/>
        <v>0.27975249307446148</v>
      </c>
      <c r="D678" s="25">
        <f ca="1">IF(B678&gt;DATA_ANALYSIS!S$9, DATA_ANALYSIS!S$9, B678)</f>
        <v>0.27975249307446148</v>
      </c>
      <c r="E678" s="25">
        <f ca="1">IF(B678&lt;DATA_ANALYSIS!S$8,C678,IF(B678&gt;DATA_ANALYSIS!S$9,D678,B678))</f>
        <v>0.27975249307446148</v>
      </c>
      <c r="F678" s="25">
        <f ca="1">DATA_ANALYSIS!E$20*'MONTE CARLO ANALYSIS'!E678+DATA_ANALYSIS!R$20</f>
        <v>-0.61442029470800552</v>
      </c>
      <c r="G678" s="23"/>
      <c r="H678" s="23"/>
      <c r="I678" s="23"/>
    </row>
    <row r="679" spans="2:9" x14ac:dyDescent="0.25">
      <c r="B679" s="25">
        <f ca="1">_xlfn.NORM.INV(RAND(), DATA_ANALYSIS!Q$23, DATA_ANALYSIS!U$20)</f>
        <v>10.356185082419623</v>
      </c>
      <c r="C679" s="25">
        <f t="shared" ca="1" si="10"/>
        <v>10.356185082419623</v>
      </c>
      <c r="D679" s="25">
        <f ca="1">IF(B679&gt;DATA_ANALYSIS!S$9, DATA_ANALYSIS!S$9, B679)</f>
        <v>10.356185082419623</v>
      </c>
      <c r="E679" s="25">
        <f ca="1">IF(B679&lt;DATA_ANALYSIS!S$8,C679,IF(B679&gt;DATA_ANALYSIS!S$9,D679,B679))</f>
        <v>10.356185082419623</v>
      </c>
      <c r="F679" s="25">
        <f ca="1">DATA_ANALYSIS!E$20*'MONTE CARLO ANALYSIS'!E679+DATA_ANALYSIS!R$20</f>
        <v>21.461533357112565</v>
      </c>
      <c r="G679" s="23"/>
      <c r="H679" s="23"/>
      <c r="I679" s="23"/>
    </row>
    <row r="680" spans="2:9" x14ac:dyDescent="0.25">
      <c r="B680" s="25">
        <f ca="1">_xlfn.NORM.INV(RAND(), DATA_ANALYSIS!Q$23, DATA_ANALYSIS!U$20)</f>
        <v>-11.723020266902726</v>
      </c>
      <c r="C680" s="25">
        <f t="shared" ca="1" si="10"/>
        <v>0</v>
      </c>
      <c r="D680" s="25">
        <f ca="1">IF(B680&gt;DATA_ANALYSIS!S$9, DATA_ANALYSIS!S$9, B680)</f>
        <v>-11.723020266902726</v>
      </c>
      <c r="E680" s="25">
        <f ca="1">IF(B680&lt;DATA_ANALYSIS!S$8,C680,IF(B680&gt;DATA_ANALYSIS!S$9,D680,B680))</f>
        <v>0</v>
      </c>
      <c r="F680" s="25">
        <f ca="1">DATA_ANALYSIS!E$20*'MONTE CARLO ANALYSIS'!E680+DATA_ANALYSIS!R$20</f>
        <v>-1.2273160806256698</v>
      </c>
      <c r="G680" s="23"/>
      <c r="H680" s="23"/>
      <c r="I680" s="23"/>
    </row>
    <row r="681" spans="2:9" x14ac:dyDescent="0.25">
      <c r="B681" s="25">
        <f ca="1">_xlfn.NORM.INV(RAND(), DATA_ANALYSIS!Q$23, DATA_ANALYSIS!U$20)</f>
        <v>17.770490009312272</v>
      </c>
      <c r="C681" s="25">
        <f t="shared" ca="1" si="10"/>
        <v>17.770490009312272</v>
      </c>
      <c r="D681" s="25">
        <f ca="1">IF(B681&gt;DATA_ANALYSIS!S$9, DATA_ANALYSIS!S$9, B681)</f>
        <v>17.770490009312272</v>
      </c>
      <c r="E681" s="25">
        <f ca="1">IF(B681&lt;DATA_ANALYSIS!S$8,C681,IF(B681&gt;DATA_ANALYSIS!S$9,D681,B681))</f>
        <v>17.770490009312272</v>
      </c>
      <c r="F681" s="25">
        <f ca="1">DATA_ANALYSIS!E$20*'MONTE CARLO ANALYSIS'!E681+DATA_ANALYSIS!R$20</f>
        <v>37.70516427264316</v>
      </c>
      <c r="G681" s="23"/>
      <c r="H681" s="23"/>
      <c r="I681" s="23"/>
    </row>
    <row r="682" spans="2:9" x14ac:dyDescent="0.25">
      <c r="B682" s="25">
        <f ca="1">_xlfn.NORM.INV(RAND(), DATA_ANALYSIS!Q$23, DATA_ANALYSIS!U$20)</f>
        <v>12.675248483253867</v>
      </c>
      <c r="C682" s="25">
        <f t="shared" ca="1" si="10"/>
        <v>12.675248483253867</v>
      </c>
      <c r="D682" s="25">
        <f ca="1">IF(B682&gt;DATA_ANALYSIS!S$9, DATA_ANALYSIS!S$9, B682)</f>
        <v>12.675248483253867</v>
      </c>
      <c r="E682" s="25">
        <f ca="1">IF(B682&lt;DATA_ANALYSIS!S$8,C682,IF(B682&gt;DATA_ANALYSIS!S$9,D682,B682))</f>
        <v>12.675248483253867</v>
      </c>
      <c r="F682" s="25">
        <f ca="1">DATA_ANALYSIS!E$20*'MONTE CARLO ANALYSIS'!E682+DATA_ANALYSIS!R$20</f>
        <v>26.54225371111805</v>
      </c>
      <c r="G682" s="23"/>
      <c r="H682" s="23"/>
      <c r="I682" s="23"/>
    </row>
    <row r="683" spans="2:9" x14ac:dyDescent="0.25">
      <c r="B683" s="25">
        <f ca="1">_xlfn.NORM.INV(RAND(), DATA_ANALYSIS!Q$23, DATA_ANALYSIS!U$20)</f>
        <v>20.582514327735343</v>
      </c>
      <c r="C683" s="25">
        <f t="shared" ca="1" si="10"/>
        <v>20.582514327735343</v>
      </c>
      <c r="D683" s="25">
        <f ca="1">IF(B683&gt;DATA_ANALYSIS!S$9, DATA_ANALYSIS!S$9, B683)</f>
        <v>20</v>
      </c>
      <c r="E683" s="25">
        <f ca="1">IF(B683&lt;DATA_ANALYSIS!S$8,C683,IF(B683&gt;DATA_ANALYSIS!S$9,D683,B683))</f>
        <v>20</v>
      </c>
      <c r="F683" s="25">
        <f ca="1">DATA_ANALYSIS!E$20*'MONTE CARLO ANALYSIS'!E683+DATA_ANALYSIS!R$20</f>
        <v>42.589686526355941</v>
      </c>
      <c r="G683" s="23"/>
      <c r="H683" s="23"/>
      <c r="I683" s="23"/>
    </row>
    <row r="684" spans="2:9" x14ac:dyDescent="0.25">
      <c r="B684" s="25">
        <f ca="1">_xlfn.NORM.INV(RAND(), DATA_ANALYSIS!Q$23, DATA_ANALYSIS!U$20)</f>
        <v>60.457260532566309</v>
      </c>
      <c r="C684" s="25">
        <f t="shared" ca="1" si="10"/>
        <v>60.457260532566309</v>
      </c>
      <c r="D684" s="25">
        <f ca="1">IF(B684&gt;DATA_ANALYSIS!S$9, DATA_ANALYSIS!S$9, B684)</f>
        <v>20</v>
      </c>
      <c r="E684" s="25">
        <f ca="1">IF(B684&lt;DATA_ANALYSIS!S$8,C684,IF(B684&gt;DATA_ANALYSIS!S$9,D684,B684))</f>
        <v>20</v>
      </c>
      <c r="F684" s="25">
        <f ca="1">DATA_ANALYSIS!E$20*'MONTE CARLO ANALYSIS'!E684+DATA_ANALYSIS!R$20</f>
        <v>42.589686526355941</v>
      </c>
      <c r="G684" s="23"/>
      <c r="H684" s="23"/>
      <c r="I684" s="23"/>
    </row>
    <row r="685" spans="2:9" x14ac:dyDescent="0.25">
      <c r="B685" s="25">
        <f ca="1">_xlfn.NORM.INV(RAND(), DATA_ANALYSIS!Q$23, DATA_ANALYSIS!U$20)</f>
        <v>17.667405876628202</v>
      </c>
      <c r="C685" s="25">
        <f t="shared" ca="1" si="10"/>
        <v>17.667405876628202</v>
      </c>
      <c r="D685" s="25">
        <f ca="1">IF(B685&gt;DATA_ANALYSIS!S$9, DATA_ANALYSIS!S$9, B685)</f>
        <v>17.667405876628202</v>
      </c>
      <c r="E685" s="25">
        <f ca="1">IF(B685&lt;DATA_ANALYSIS!S$8,C685,IF(B685&gt;DATA_ANALYSIS!S$9,D685,B685))</f>
        <v>17.667405876628202</v>
      </c>
      <c r="F685" s="25">
        <f ca="1">DATA_ANALYSIS!E$20*'MONTE CARLO ANALYSIS'!E685+DATA_ANALYSIS!R$20</f>
        <v>37.479322387115339</v>
      </c>
      <c r="G685" s="23"/>
      <c r="H685" s="23"/>
      <c r="I685" s="23"/>
    </row>
    <row r="686" spans="2:9" x14ac:dyDescent="0.25">
      <c r="B686" s="25">
        <f ca="1">_xlfn.NORM.INV(RAND(), DATA_ANALYSIS!Q$23, DATA_ANALYSIS!U$20)</f>
        <v>18.804169514546864</v>
      </c>
      <c r="C686" s="25">
        <f t="shared" ca="1" si="10"/>
        <v>18.804169514546864</v>
      </c>
      <c r="D686" s="25">
        <f ca="1">IF(B686&gt;DATA_ANALYSIS!S$9, DATA_ANALYSIS!S$9, B686)</f>
        <v>18.804169514546864</v>
      </c>
      <c r="E686" s="25">
        <f ca="1">IF(B686&lt;DATA_ANALYSIS!S$8,C686,IF(B686&gt;DATA_ANALYSIS!S$9,D686,B686))</f>
        <v>18.804169514546864</v>
      </c>
      <c r="F686" s="25">
        <f ca="1">DATA_ANALYSIS!E$20*'MONTE CARLO ANALYSIS'!E686+DATA_ANALYSIS!R$20</f>
        <v>39.969801151425536</v>
      </c>
      <c r="G686" s="23"/>
      <c r="H686" s="23"/>
      <c r="I686" s="23"/>
    </row>
    <row r="687" spans="2:9" x14ac:dyDescent="0.25">
      <c r="B687" s="25">
        <f ca="1">_xlfn.NORM.INV(RAND(), DATA_ANALYSIS!Q$23, DATA_ANALYSIS!U$20)</f>
        <v>9.0372028485716065</v>
      </c>
      <c r="C687" s="25">
        <f t="shared" ca="1" si="10"/>
        <v>9.0372028485716065</v>
      </c>
      <c r="D687" s="25">
        <f ca="1">IF(B687&gt;DATA_ANALYSIS!S$9, DATA_ANALYSIS!S$9, B687)</f>
        <v>9.0372028485716065</v>
      </c>
      <c r="E687" s="25">
        <f ca="1">IF(B687&lt;DATA_ANALYSIS!S$8,C687,IF(B687&gt;DATA_ANALYSIS!S$9,D687,B687))</f>
        <v>9.0372028485716065</v>
      </c>
      <c r="F687" s="25">
        <f ca="1">DATA_ANALYSIS!E$20*'MONTE CARLO ANALYSIS'!E687+DATA_ANALYSIS!R$20</f>
        <v>18.571840958158518</v>
      </c>
      <c r="G687" s="23"/>
      <c r="H687" s="23"/>
      <c r="I687" s="23"/>
    </row>
    <row r="688" spans="2:9" x14ac:dyDescent="0.25">
      <c r="B688" s="25">
        <f ca="1">_xlfn.NORM.INV(RAND(), DATA_ANALYSIS!Q$23, DATA_ANALYSIS!U$20)</f>
        <v>19.168338738326728</v>
      </c>
      <c r="C688" s="25">
        <f t="shared" ca="1" si="10"/>
        <v>19.168338738326728</v>
      </c>
      <c r="D688" s="25">
        <f ca="1">IF(B688&gt;DATA_ANALYSIS!S$9, DATA_ANALYSIS!S$9, B688)</f>
        <v>19.168338738326728</v>
      </c>
      <c r="E688" s="25">
        <f ca="1">IF(B688&lt;DATA_ANALYSIS!S$8,C688,IF(B688&gt;DATA_ANALYSIS!S$9,D688,B688))</f>
        <v>19.168338738326728</v>
      </c>
      <c r="F688" s="25">
        <f ca="1">DATA_ANALYSIS!E$20*'MONTE CARLO ANALYSIS'!E688+DATA_ANALYSIS!R$20</f>
        <v>40.767641342812773</v>
      </c>
      <c r="G688" s="23"/>
      <c r="H688" s="23"/>
      <c r="I688" s="23"/>
    </row>
    <row r="689" spans="2:9" x14ac:dyDescent="0.25">
      <c r="B689" s="25">
        <f ca="1">_xlfn.NORM.INV(RAND(), DATA_ANALYSIS!Q$23, DATA_ANALYSIS!U$20)</f>
        <v>21.288765830188538</v>
      </c>
      <c r="C689" s="25">
        <f t="shared" ca="1" si="10"/>
        <v>21.288765830188538</v>
      </c>
      <c r="D689" s="25">
        <f ca="1">IF(B689&gt;DATA_ANALYSIS!S$9, DATA_ANALYSIS!S$9, B689)</f>
        <v>20</v>
      </c>
      <c r="E689" s="25">
        <f ca="1">IF(B689&lt;DATA_ANALYSIS!S$8,C689,IF(B689&gt;DATA_ANALYSIS!S$9,D689,B689))</f>
        <v>20</v>
      </c>
      <c r="F689" s="25">
        <f ca="1">DATA_ANALYSIS!E$20*'MONTE CARLO ANALYSIS'!E689+DATA_ANALYSIS!R$20</f>
        <v>42.589686526355941</v>
      </c>
      <c r="G689" s="23"/>
      <c r="H689" s="23"/>
      <c r="I689" s="23"/>
    </row>
    <row r="690" spans="2:9" x14ac:dyDescent="0.25">
      <c r="B690" s="25">
        <f ca="1">_xlfn.NORM.INV(RAND(), DATA_ANALYSIS!Q$23, DATA_ANALYSIS!U$20)</f>
        <v>31.832314500075896</v>
      </c>
      <c r="C690" s="25">
        <f t="shared" ca="1" si="10"/>
        <v>31.832314500075896</v>
      </c>
      <c r="D690" s="25">
        <f ca="1">IF(B690&gt;DATA_ANALYSIS!S$9, DATA_ANALYSIS!S$9, B690)</f>
        <v>20</v>
      </c>
      <c r="E690" s="25">
        <f ca="1">IF(B690&lt;DATA_ANALYSIS!S$8,C690,IF(B690&gt;DATA_ANALYSIS!S$9,D690,B690))</f>
        <v>20</v>
      </c>
      <c r="F690" s="25">
        <f ca="1">DATA_ANALYSIS!E$20*'MONTE CARLO ANALYSIS'!E690+DATA_ANALYSIS!R$20</f>
        <v>42.589686526355941</v>
      </c>
      <c r="G690" s="23"/>
      <c r="H690" s="23"/>
      <c r="I690" s="23"/>
    </row>
    <row r="691" spans="2:9" x14ac:dyDescent="0.25">
      <c r="B691" s="25">
        <f ca="1">_xlfn.NORM.INV(RAND(), DATA_ANALYSIS!Q$23, DATA_ANALYSIS!U$20)</f>
        <v>21.152843314115991</v>
      </c>
      <c r="C691" s="25">
        <f t="shared" ca="1" si="10"/>
        <v>21.152843314115991</v>
      </c>
      <c r="D691" s="25">
        <f ca="1">IF(B691&gt;DATA_ANALYSIS!S$9, DATA_ANALYSIS!S$9, B691)</f>
        <v>20</v>
      </c>
      <c r="E691" s="25">
        <f ca="1">IF(B691&lt;DATA_ANALYSIS!S$8,C691,IF(B691&gt;DATA_ANALYSIS!S$9,D691,B691))</f>
        <v>20</v>
      </c>
      <c r="F691" s="25">
        <f ca="1">DATA_ANALYSIS!E$20*'MONTE CARLO ANALYSIS'!E691+DATA_ANALYSIS!R$20</f>
        <v>42.589686526355941</v>
      </c>
      <c r="G691" s="23"/>
      <c r="H691" s="23"/>
      <c r="I691" s="23"/>
    </row>
    <row r="692" spans="2:9" x14ac:dyDescent="0.25">
      <c r="B692" s="25">
        <f ca="1">_xlfn.NORM.INV(RAND(), DATA_ANALYSIS!Q$23, DATA_ANALYSIS!U$20)</f>
        <v>20.282990025245468</v>
      </c>
      <c r="C692" s="25">
        <f t="shared" ca="1" si="10"/>
        <v>20.282990025245468</v>
      </c>
      <c r="D692" s="25">
        <f ca="1">IF(B692&gt;DATA_ANALYSIS!S$9, DATA_ANALYSIS!S$9, B692)</f>
        <v>20</v>
      </c>
      <c r="E692" s="25">
        <f ca="1">IF(B692&lt;DATA_ANALYSIS!S$8,C692,IF(B692&gt;DATA_ANALYSIS!S$9,D692,B692))</f>
        <v>20</v>
      </c>
      <c r="F692" s="25">
        <f ca="1">DATA_ANALYSIS!E$20*'MONTE CARLO ANALYSIS'!E692+DATA_ANALYSIS!R$20</f>
        <v>42.589686526355941</v>
      </c>
      <c r="G692" s="23"/>
      <c r="H692" s="23"/>
      <c r="I692" s="23"/>
    </row>
    <row r="693" spans="2:9" x14ac:dyDescent="0.25">
      <c r="B693" s="25">
        <f ca="1">_xlfn.NORM.INV(RAND(), DATA_ANALYSIS!Q$23, DATA_ANALYSIS!U$20)</f>
        <v>12.806942063591686</v>
      </c>
      <c r="C693" s="25">
        <f t="shared" ca="1" si="10"/>
        <v>12.806942063591686</v>
      </c>
      <c r="D693" s="25">
        <f ca="1">IF(B693&gt;DATA_ANALYSIS!S$9, DATA_ANALYSIS!S$9, B693)</f>
        <v>12.806942063591686</v>
      </c>
      <c r="E693" s="25">
        <f ca="1">IF(B693&lt;DATA_ANALYSIS!S$8,C693,IF(B693&gt;DATA_ANALYSIS!S$9,D693,B693))</f>
        <v>12.806942063591686</v>
      </c>
      <c r="F693" s="25">
        <f ca="1">DATA_ANALYSIS!E$20*'MONTE CARLO ANALYSIS'!E693+DATA_ANALYSIS!R$20</f>
        <v>26.8307746087673</v>
      </c>
      <c r="G693" s="23"/>
      <c r="H693" s="23"/>
      <c r="I693" s="23"/>
    </row>
    <row r="694" spans="2:9" x14ac:dyDescent="0.25">
      <c r="B694" s="25">
        <f ca="1">_xlfn.NORM.INV(RAND(), DATA_ANALYSIS!Q$23, DATA_ANALYSIS!U$20)</f>
        <v>40.939593185038021</v>
      </c>
      <c r="C694" s="25">
        <f t="shared" ca="1" si="10"/>
        <v>40.939593185038021</v>
      </c>
      <c r="D694" s="25">
        <f ca="1">IF(B694&gt;DATA_ANALYSIS!S$9, DATA_ANALYSIS!S$9, B694)</f>
        <v>20</v>
      </c>
      <c r="E694" s="25">
        <f ca="1">IF(B694&lt;DATA_ANALYSIS!S$8,C694,IF(B694&gt;DATA_ANALYSIS!S$9,D694,B694))</f>
        <v>20</v>
      </c>
      <c r="F694" s="25">
        <f ca="1">DATA_ANALYSIS!E$20*'MONTE CARLO ANALYSIS'!E694+DATA_ANALYSIS!R$20</f>
        <v>42.589686526355941</v>
      </c>
      <c r="G694" s="23"/>
      <c r="H694" s="23"/>
      <c r="I694" s="23"/>
    </row>
    <row r="695" spans="2:9" x14ac:dyDescent="0.25">
      <c r="B695" s="25">
        <f ca="1">_xlfn.NORM.INV(RAND(), DATA_ANALYSIS!Q$23, DATA_ANALYSIS!U$20)</f>
        <v>18.775539828226641</v>
      </c>
      <c r="C695" s="25">
        <f t="shared" ca="1" si="10"/>
        <v>18.775539828226641</v>
      </c>
      <c r="D695" s="25">
        <f ca="1">IF(B695&gt;DATA_ANALYSIS!S$9, DATA_ANALYSIS!S$9, B695)</f>
        <v>18.775539828226641</v>
      </c>
      <c r="E695" s="25">
        <f ca="1">IF(B695&lt;DATA_ANALYSIS!S$8,C695,IF(B695&gt;DATA_ANALYSIS!S$9,D695,B695))</f>
        <v>18.775539828226641</v>
      </c>
      <c r="F695" s="25">
        <f ca="1">DATA_ANALYSIS!E$20*'MONTE CARLO ANALYSIS'!E695+DATA_ANALYSIS!R$20</f>
        <v>39.907077799419021</v>
      </c>
      <c r="G695" s="23"/>
      <c r="H695" s="23"/>
      <c r="I695" s="23"/>
    </row>
    <row r="696" spans="2:9" x14ac:dyDescent="0.25">
      <c r="B696" s="25">
        <f ca="1">_xlfn.NORM.INV(RAND(), DATA_ANALYSIS!Q$23, DATA_ANALYSIS!U$20)</f>
        <v>8.8060328441830844</v>
      </c>
      <c r="C696" s="25">
        <f t="shared" ca="1" si="10"/>
        <v>8.8060328441830844</v>
      </c>
      <c r="D696" s="25">
        <f ca="1">IF(B696&gt;DATA_ANALYSIS!S$9, DATA_ANALYSIS!S$9, B696)</f>
        <v>8.8060328441830844</v>
      </c>
      <c r="E696" s="25">
        <f ca="1">IF(B696&lt;DATA_ANALYSIS!S$8,C696,IF(B696&gt;DATA_ANALYSIS!S$9,D696,B696))</f>
        <v>8.8060328441830844</v>
      </c>
      <c r="F696" s="25">
        <f ca="1">DATA_ANALYSIS!E$20*'MONTE CARLO ANALYSIS'!E696+DATA_ANALYSIS!R$20</f>
        <v>18.065382123911125</v>
      </c>
      <c r="G696" s="23"/>
      <c r="H696" s="23"/>
      <c r="I696" s="23"/>
    </row>
    <row r="697" spans="2:9" x14ac:dyDescent="0.25">
      <c r="B697" s="25">
        <f ca="1">_xlfn.NORM.INV(RAND(), DATA_ANALYSIS!Q$23, DATA_ANALYSIS!U$20)</f>
        <v>2.5088542611443962</v>
      </c>
      <c r="C697" s="25">
        <f t="shared" ca="1" si="10"/>
        <v>2.5088542611443962</v>
      </c>
      <c r="D697" s="25">
        <f ca="1">IF(B697&gt;DATA_ANALYSIS!S$9, DATA_ANALYSIS!S$9, B697)</f>
        <v>2.5088542611443962</v>
      </c>
      <c r="E697" s="25">
        <f ca="1">IF(B697&lt;DATA_ANALYSIS!S$8,C697,IF(B697&gt;DATA_ANALYSIS!S$9,D697,B697))</f>
        <v>2.5088542611443962</v>
      </c>
      <c r="F697" s="25">
        <f ca="1">DATA_ANALYSIS!E$20*'MONTE CARLO ANALYSIS'!E697+DATA_ANALYSIS!R$20</f>
        <v>4.2692076044293774</v>
      </c>
      <c r="G697" s="23"/>
      <c r="H697" s="23"/>
      <c r="I697" s="23"/>
    </row>
    <row r="698" spans="2:9" x14ac:dyDescent="0.25">
      <c r="B698" s="25">
        <f ca="1">_xlfn.NORM.INV(RAND(), DATA_ANALYSIS!Q$23, DATA_ANALYSIS!U$20)</f>
        <v>1.7044008066329468</v>
      </c>
      <c r="C698" s="25">
        <f t="shared" ca="1" si="10"/>
        <v>1.7044008066329468</v>
      </c>
      <c r="D698" s="25">
        <f ca="1">IF(B698&gt;DATA_ANALYSIS!S$9, DATA_ANALYSIS!S$9, B698)</f>
        <v>1.7044008066329468</v>
      </c>
      <c r="E698" s="25">
        <f ca="1">IF(B698&lt;DATA_ANALYSIS!S$8,C698,IF(B698&gt;DATA_ANALYSIS!S$9,D698,B698))</f>
        <v>1.7044008066329468</v>
      </c>
      <c r="F698" s="25">
        <f ca="1">DATA_ANALYSIS!E$20*'MONTE CARLO ANALYSIS'!E698+DATA_ANALYSIS!R$20</f>
        <v>2.5067706487532</v>
      </c>
      <c r="G698" s="23"/>
      <c r="H698" s="23"/>
      <c r="I698" s="23"/>
    </row>
    <row r="699" spans="2:9" x14ac:dyDescent="0.25">
      <c r="B699" s="25">
        <f ca="1">_xlfn.NORM.INV(RAND(), DATA_ANALYSIS!Q$23, DATA_ANALYSIS!U$20)</f>
        <v>-7.206823710139016</v>
      </c>
      <c r="C699" s="25">
        <f t="shared" ca="1" si="10"/>
        <v>0</v>
      </c>
      <c r="D699" s="25">
        <f ca="1">IF(B699&gt;DATA_ANALYSIS!S$9, DATA_ANALYSIS!S$9, B699)</f>
        <v>-7.206823710139016</v>
      </c>
      <c r="E699" s="25">
        <f ca="1">IF(B699&lt;DATA_ANALYSIS!S$8,C699,IF(B699&gt;DATA_ANALYSIS!S$9,D699,B699))</f>
        <v>0</v>
      </c>
      <c r="F699" s="25">
        <f ca="1">DATA_ANALYSIS!E$20*'MONTE CARLO ANALYSIS'!E699+DATA_ANALYSIS!R$20</f>
        <v>-1.2273160806256698</v>
      </c>
      <c r="G699" s="23"/>
      <c r="H699" s="23"/>
      <c r="I699" s="23"/>
    </row>
    <row r="700" spans="2:9" x14ac:dyDescent="0.25">
      <c r="B700" s="25">
        <f ca="1">_xlfn.NORM.INV(RAND(), DATA_ANALYSIS!Q$23, DATA_ANALYSIS!U$20)</f>
        <v>9.622606316774581</v>
      </c>
      <c r="C700" s="25">
        <f t="shared" ca="1" si="10"/>
        <v>9.622606316774581</v>
      </c>
      <c r="D700" s="25">
        <f ca="1">IF(B700&gt;DATA_ANALYSIS!S$9, DATA_ANALYSIS!S$9, B700)</f>
        <v>9.622606316774581</v>
      </c>
      <c r="E700" s="25">
        <f ca="1">IF(B700&lt;DATA_ANALYSIS!S$8,C700,IF(B700&gt;DATA_ANALYSIS!S$9,D700,B700))</f>
        <v>9.622606316774581</v>
      </c>
      <c r="F700" s="25">
        <f ca="1">DATA_ANALYSIS!E$20*'MONTE CARLO ANALYSIS'!E700+DATA_ANALYSIS!R$20</f>
        <v>19.854372222777808</v>
      </c>
      <c r="G700" s="23"/>
      <c r="H700" s="23"/>
      <c r="I700" s="23"/>
    </row>
    <row r="701" spans="2:9" x14ac:dyDescent="0.25">
      <c r="B701" s="25">
        <f ca="1">_xlfn.NORM.INV(RAND(), DATA_ANALYSIS!Q$23, DATA_ANALYSIS!U$20)</f>
        <v>22.263664543021854</v>
      </c>
      <c r="C701" s="25">
        <f t="shared" ca="1" si="10"/>
        <v>22.263664543021854</v>
      </c>
      <c r="D701" s="25">
        <f ca="1">IF(B701&gt;DATA_ANALYSIS!S$9, DATA_ANALYSIS!S$9, B701)</f>
        <v>20</v>
      </c>
      <c r="E701" s="25">
        <f ca="1">IF(B701&lt;DATA_ANALYSIS!S$8,C701,IF(B701&gt;DATA_ANALYSIS!S$9,D701,B701))</f>
        <v>20</v>
      </c>
      <c r="F701" s="25">
        <f ca="1">DATA_ANALYSIS!E$20*'MONTE CARLO ANALYSIS'!E701+DATA_ANALYSIS!R$20</f>
        <v>42.589686526355941</v>
      </c>
      <c r="G701" s="23"/>
      <c r="H701" s="23"/>
      <c r="I701" s="23"/>
    </row>
    <row r="702" spans="2:9" x14ac:dyDescent="0.25">
      <c r="B702" s="25">
        <f ca="1">_xlfn.NORM.INV(RAND(), DATA_ANALYSIS!Q$23, DATA_ANALYSIS!U$20)</f>
        <v>8.4173530851442511</v>
      </c>
      <c r="C702" s="25">
        <f t="shared" ca="1" si="10"/>
        <v>8.4173530851442511</v>
      </c>
      <c r="D702" s="25">
        <f ca="1">IF(B702&gt;DATA_ANALYSIS!S$9, DATA_ANALYSIS!S$9, B702)</f>
        <v>8.4173530851442511</v>
      </c>
      <c r="E702" s="25">
        <f ca="1">IF(B702&lt;DATA_ANALYSIS!S$8,C702,IF(B702&gt;DATA_ANALYSIS!S$9,D702,B702))</f>
        <v>8.4173530851442511</v>
      </c>
      <c r="F702" s="25">
        <f ca="1">DATA_ANALYSIS!E$20*'MONTE CARLO ANALYSIS'!E702+DATA_ANALYSIS!R$20</f>
        <v>17.213843023156848</v>
      </c>
      <c r="G702" s="23"/>
      <c r="H702" s="23"/>
      <c r="I702" s="23"/>
    </row>
    <row r="703" spans="2:9" x14ac:dyDescent="0.25">
      <c r="B703" s="25">
        <f ca="1">_xlfn.NORM.INV(RAND(), DATA_ANALYSIS!Q$23, DATA_ANALYSIS!U$20)</f>
        <v>15.346322722513086</v>
      </c>
      <c r="C703" s="25">
        <f t="shared" ca="1" si="10"/>
        <v>15.346322722513086</v>
      </c>
      <c r="D703" s="25">
        <f ca="1">IF(B703&gt;DATA_ANALYSIS!S$9, DATA_ANALYSIS!S$9, B703)</f>
        <v>15.346322722513086</v>
      </c>
      <c r="E703" s="25">
        <f ca="1">IF(B703&lt;DATA_ANALYSIS!S$8,C703,IF(B703&gt;DATA_ANALYSIS!S$9,D703,B703))</f>
        <v>15.346322722513086</v>
      </c>
      <c r="F703" s="25">
        <f ca="1">DATA_ANALYSIS!E$20*'MONTE CARLO ANALYSIS'!E703+DATA_ANALYSIS!R$20</f>
        <v>32.394177056371184</v>
      </c>
      <c r="G703" s="23"/>
      <c r="H703" s="23"/>
      <c r="I703" s="23"/>
    </row>
    <row r="704" spans="2:9" x14ac:dyDescent="0.25">
      <c r="B704" s="25">
        <f ca="1">_xlfn.NORM.INV(RAND(), DATA_ANALYSIS!Q$23, DATA_ANALYSIS!U$20)</f>
        <v>11.202891784417325</v>
      </c>
      <c r="C704" s="25">
        <f t="shared" ca="1" si="10"/>
        <v>11.202891784417325</v>
      </c>
      <c r="D704" s="25">
        <f ca="1">IF(B704&gt;DATA_ANALYSIS!S$9, DATA_ANALYSIS!S$9, B704)</f>
        <v>11.202891784417325</v>
      </c>
      <c r="E704" s="25">
        <f ca="1">IF(B704&lt;DATA_ANALYSIS!S$8,C704,IF(B704&gt;DATA_ANALYSIS!S$9,D704,B704))</f>
        <v>11.202891784417325</v>
      </c>
      <c r="F704" s="25">
        <f ca="1">DATA_ANALYSIS!E$20*'MONTE CARLO ANALYSIS'!E704+DATA_ANALYSIS!R$20</f>
        <v>23.316540845551671</v>
      </c>
      <c r="G704" s="23"/>
      <c r="H704" s="23"/>
      <c r="I704" s="23"/>
    </row>
    <row r="705" spans="2:9" x14ac:dyDescent="0.25">
      <c r="B705" s="25">
        <f ca="1">_xlfn.NORM.INV(RAND(), DATA_ANALYSIS!Q$23, DATA_ANALYSIS!U$20)</f>
        <v>41.029812566814698</v>
      </c>
      <c r="C705" s="25">
        <f t="shared" ca="1" si="10"/>
        <v>41.029812566814698</v>
      </c>
      <c r="D705" s="25">
        <f ca="1">IF(B705&gt;DATA_ANALYSIS!S$9, DATA_ANALYSIS!S$9, B705)</f>
        <v>20</v>
      </c>
      <c r="E705" s="25">
        <f ca="1">IF(B705&lt;DATA_ANALYSIS!S$8,C705,IF(B705&gt;DATA_ANALYSIS!S$9,D705,B705))</f>
        <v>20</v>
      </c>
      <c r="F705" s="25">
        <f ca="1">DATA_ANALYSIS!E$20*'MONTE CARLO ANALYSIS'!E705+DATA_ANALYSIS!R$20</f>
        <v>42.589686526355941</v>
      </c>
      <c r="G705" s="23"/>
      <c r="H705" s="23"/>
      <c r="I705" s="23"/>
    </row>
    <row r="706" spans="2:9" x14ac:dyDescent="0.25">
      <c r="B706" s="25">
        <f ca="1">_xlfn.NORM.INV(RAND(), DATA_ANALYSIS!Q$23, DATA_ANALYSIS!U$20)</f>
        <v>0.19873504513908458</v>
      </c>
      <c r="C706" s="25">
        <f t="shared" ca="1" si="10"/>
        <v>0.19873504513908458</v>
      </c>
      <c r="D706" s="25">
        <f ca="1">IF(B706&gt;DATA_ANALYSIS!S$9, DATA_ANALYSIS!S$9, B706)</f>
        <v>0.19873504513908458</v>
      </c>
      <c r="E706" s="25">
        <f ca="1">IF(B706&lt;DATA_ANALYSIS!S$8,C706,IF(B706&gt;DATA_ANALYSIS!S$9,D706,B706))</f>
        <v>0.19873504513908458</v>
      </c>
      <c r="F706" s="25">
        <f ca="1">DATA_ANALYSIS!E$20*'MONTE CARLO ANALYSIS'!E706+DATA_ANALYSIS!R$20</f>
        <v>-0.79191738107777598</v>
      </c>
      <c r="G706" s="23"/>
      <c r="H706" s="23"/>
      <c r="I706" s="23"/>
    </row>
    <row r="707" spans="2:9" x14ac:dyDescent="0.25">
      <c r="B707" s="25">
        <f ca="1">_xlfn.NORM.INV(RAND(), DATA_ANALYSIS!Q$23, DATA_ANALYSIS!U$20)</f>
        <v>5.5703149446054443</v>
      </c>
      <c r="C707" s="25">
        <f t="shared" ca="1" si="10"/>
        <v>5.5703149446054443</v>
      </c>
      <c r="D707" s="25">
        <f ca="1">IF(B707&gt;DATA_ANALYSIS!S$9, DATA_ANALYSIS!S$9, B707)</f>
        <v>5.5703149446054443</v>
      </c>
      <c r="E707" s="25">
        <f ca="1">IF(B707&lt;DATA_ANALYSIS!S$8,C707,IF(B707&gt;DATA_ANALYSIS!S$9,D707,B707))</f>
        <v>5.5703149446054443</v>
      </c>
      <c r="F707" s="25">
        <f ca="1">DATA_ANALYSIS!E$20*'MONTE CARLO ANALYSIS'!E707+DATA_ANALYSIS!R$20</f>
        <v>10.976409141848599</v>
      </c>
      <c r="G707" s="23"/>
      <c r="H707" s="23"/>
      <c r="I707" s="23"/>
    </row>
    <row r="708" spans="2:9" x14ac:dyDescent="0.25">
      <c r="B708" s="25">
        <f ca="1">_xlfn.NORM.INV(RAND(), DATA_ANALYSIS!Q$23, DATA_ANALYSIS!U$20)</f>
        <v>35.012166711304744</v>
      </c>
      <c r="C708" s="25">
        <f t="shared" ca="1" si="10"/>
        <v>35.012166711304744</v>
      </c>
      <c r="D708" s="25">
        <f ca="1">IF(B708&gt;DATA_ANALYSIS!S$9, DATA_ANALYSIS!S$9, B708)</f>
        <v>20</v>
      </c>
      <c r="E708" s="25">
        <f ca="1">IF(B708&lt;DATA_ANALYSIS!S$8,C708,IF(B708&gt;DATA_ANALYSIS!S$9,D708,B708))</f>
        <v>20</v>
      </c>
      <c r="F708" s="25">
        <f ca="1">DATA_ANALYSIS!E$20*'MONTE CARLO ANALYSIS'!E708+DATA_ANALYSIS!R$20</f>
        <v>42.589686526355941</v>
      </c>
      <c r="G708" s="23"/>
      <c r="H708" s="23"/>
      <c r="I708" s="23"/>
    </row>
    <row r="709" spans="2:9" x14ac:dyDescent="0.25">
      <c r="B709" s="25">
        <f ca="1">_xlfn.NORM.INV(RAND(), DATA_ANALYSIS!Q$23, DATA_ANALYSIS!U$20)</f>
        <v>30.888211365917499</v>
      </c>
      <c r="C709" s="25">
        <f t="shared" ref="C709:C772" ca="1" si="11">IF(B709&lt;0,0, B709)</f>
        <v>30.888211365917499</v>
      </c>
      <c r="D709" s="25">
        <f ca="1">IF(B709&gt;DATA_ANALYSIS!S$9, DATA_ANALYSIS!S$9, B709)</f>
        <v>20</v>
      </c>
      <c r="E709" s="25">
        <f ca="1">IF(B709&lt;DATA_ANALYSIS!S$8,C709,IF(B709&gt;DATA_ANALYSIS!S$9,D709,B709))</f>
        <v>20</v>
      </c>
      <c r="F709" s="25">
        <f ca="1">DATA_ANALYSIS!E$20*'MONTE CARLO ANALYSIS'!E709+DATA_ANALYSIS!R$20</f>
        <v>42.589686526355941</v>
      </c>
      <c r="G709" s="23"/>
      <c r="H709" s="23"/>
      <c r="I709" s="23"/>
    </row>
    <row r="710" spans="2:9" x14ac:dyDescent="0.25">
      <c r="B710" s="25">
        <f ca="1">_xlfn.NORM.INV(RAND(), DATA_ANALYSIS!Q$23, DATA_ANALYSIS!U$20)</f>
        <v>25.665222411691513</v>
      </c>
      <c r="C710" s="25">
        <f t="shared" ca="1" si="11"/>
        <v>25.665222411691513</v>
      </c>
      <c r="D710" s="25">
        <f ca="1">IF(B710&gt;DATA_ANALYSIS!S$9, DATA_ANALYSIS!S$9, B710)</f>
        <v>20</v>
      </c>
      <c r="E710" s="25">
        <f ca="1">IF(B710&lt;DATA_ANALYSIS!S$8,C710,IF(B710&gt;DATA_ANALYSIS!S$9,D710,B710))</f>
        <v>20</v>
      </c>
      <c r="F710" s="25">
        <f ca="1">DATA_ANALYSIS!E$20*'MONTE CARLO ANALYSIS'!E710+DATA_ANALYSIS!R$20</f>
        <v>42.589686526355941</v>
      </c>
      <c r="G710" s="23"/>
      <c r="H710" s="23"/>
      <c r="I710" s="23"/>
    </row>
    <row r="711" spans="2:9" x14ac:dyDescent="0.25">
      <c r="B711" s="25">
        <f ca="1">_xlfn.NORM.INV(RAND(), DATA_ANALYSIS!Q$23, DATA_ANALYSIS!U$20)</f>
        <v>25.631372966035805</v>
      </c>
      <c r="C711" s="25">
        <f t="shared" ca="1" si="11"/>
        <v>25.631372966035805</v>
      </c>
      <c r="D711" s="25">
        <f ca="1">IF(B711&gt;DATA_ANALYSIS!S$9, DATA_ANALYSIS!S$9, B711)</f>
        <v>20</v>
      </c>
      <c r="E711" s="25">
        <f ca="1">IF(B711&lt;DATA_ANALYSIS!S$8,C711,IF(B711&gt;DATA_ANALYSIS!S$9,D711,B711))</f>
        <v>20</v>
      </c>
      <c r="F711" s="25">
        <f ca="1">DATA_ANALYSIS!E$20*'MONTE CARLO ANALYSIS'!E711+DATA_ANALYSIS!R$20</f>
        <v>42.589686526355941</v>
      </c>
      <c r="G711" s="23"/>
      <c r="H711" s="23"/>
      <c r="I711" s="23"/>
    </row>
    <row r="712" spans="2:9" x14ac:dyDescent="0.25">
      <c r="B712" s="25">
        <f ca="1">_xlfn.NORM.INV(RAND(), DATA_ANALYSIS!Q$23, DATA_ANALYSIS!U$20)</f>
        <v>6.228264046428956</v>
      </c>
      <c r="C712" s="25">
        <f t="shared" ca="1" si="11"/>
        <v>6.228264046428956</v>
      </c>
      <c r="D712" s="25">
        <f ca="1">IF(B712&gt;DATA_ANALYSIS!S$9, DATA_ANALYSIS!S$9, B712)</f>
        <v>6.228264046428956</v>
      </c>
      <c r="E712" s="25">
        <f ca="1">IF(B712&lt;DATA_ANALYSIS!S$8,C712,IF(B712&gt;DATA_ANALYSIS!S$9,D712,B712))</f>
        <v>6.228264046428956</v>
      </c>
      <c r="F712" s="25">
        <f ca="1">DATA_ANALYSIS!E$20*'MONTE CARLO ANALYSIS'!E712+DATA_ANALYSIS!R$20</f>
        <v>12.4178770173417</v>
      </c>
      <c r="G712" s="23"/>
      <c r="H712" s="23"/>
      <c r="I712" s="23"/>
    </row>
    <row r="713" spans="2:9" x14ac:dyDescent="0.25">
      <c r="B713" s="25">
        <f ca="1">_xlfn.NORM.INV(RAND(), DATA_ANALYSIS!Q$23, DATA_ANALYSIS!U$20)</f>
        <v>18.278166841006751</v>
      </c>
      <c r="C713" s="25">
        <f t="shared" ca="1" si="11"/>
        <v>18.278166841006751</v>
      </c>
      <c r="D713" s="25">
        <f ca="1">IF(B713&gt;DATA_ANALYSIS!S$9, DATA_ANALYSIS!S$9, B713)</f>
        <v>18.278166841006751</v>
      </c>
      <c r="E713" s="25">
        <f ca="1">IF(B713&lt;DATA_ANALYSIS!S$8,C713,IF(B713&gt;DATA_ANALYSIS!S$9,D713,B713))</f>
        <v>18.278166841006751</v>
      </c>
      <c r="F713" s="25">
        <f ca="1">DATA_ANALYSIS!E$20*'MONTE CARLO ANALYSIS'!E713+DATA_ANALYSIS!R$20</f>
        <v>38.817408125536211</v>
      </c>
      <c r="G713" s="23"/>
      <c r="H713" s="23"/>
      <c r="I713" s="23"/>
    </row>
    <row r="714" spans="2:9" x14ac:dyDescent="0.25">
      <c r="B714" s="25">
        <f ca="1">_xlfn.NORM.INV(RAND(), DATA_ANALYSIS!Q$23, DATA_ANALYSIS!U$20)</f>
        <v>27.358928793430181</v>
      </c>
      <c r="C714" s="25">
        <f t="shared" ca="1" si="11"/>
        <v>27.358928793430181</v>
      </c>
      <c r="D714" s="25">
        <f ca="1">IF(B714&gt;DATA_ANALYSIS!S$9, DATA_ANALYSIS!S$9, B714)</f>
        <v>20</v>
      </c>
      <c r="E714" s="25">
        <f ca="1">IF(B714&lt;DATA_ANALYSIS!S$8,C714,IF(B714&gt;DATA_ANALYSIS!S$9,D714,B714))</f>
        <v>20</v>
      </c>
      <c r="F714" s="25">
        <f ca="1">DATA_ANALYSIS!E$20*'MONTE CARLO ANALYSIS'!E714+DATA_ANALYSIS!R$20</f>
        <v>42.589686526355941</v>
      </c>
      <c r="G714" s="23"/>
      <c r="H714" s="23"/>
      <c r="I714" s="23"/>
    </row>
    <row r="715" spans="2:9" x14ac:dyDescent="0.25">
      <c r="B715" s="25">
        <f ca="1">_xlfn.NORM.INV(RAND(), DATA_ANALYSIS!Q$23, DATA_ANALYSIS!U$20)</f>
        <v>9.3020220393702502</v>
      </c>
      <c r="C715" s="25">
        <f t="shared" ca="1" si="11"/>
        <v>9.3020220393702502</v>
      </c>
      <c r="D715" s="25">
        <f ca="1">IF(B715&gt;DATA_ANALYSIS!S$9, DATA_ANALYSIS!S$9, B715)</f>
        <v>9.3020220393702502</v>
      </c>
      <c r="E715" s="25">
        <f ca="1">IF(B715&lt;DATA_ANALYSIS!S$8,C715,IF(B715&gt;DATA_ANALYSIS!S$9,D715,B715))</f>
        <v>9.3020220393702502</v>
      </c>
      <c r="F715" s="25">
        <f ca="1">DATA_ANALYSIS!E$20*'MONTE CARLO ANALYSIS'!E715+DATA_ANALYSIS!R$20</f>
        <v>19.152020116838663</v>
      </c>
      <c r="G715" s="23"/>
      <c r="H715" s="23"/>
      <c r="I715" s="23"/>
    </row>
    <row r="716" spans="2:9" x14ac:dyDescent="0.25">
      <c r="B716" s="25">
        <f ca="1">_xlfn.NORM.INV(RAND(), DATA_ANALYSIS!Q$23, DATA_ANALYSIS!U$20)</f>
        <v>20.480192562115626</v>
      </c>
      <c r="C716" s="25">
        <f t="shared" ca="1" si="11"/>
        <v>20.480192562115626</v>
      </c>
      <c r="D716" s="25">
        <f ca="1">IF(B716&gt;DATA_ANALYSIS!S$9, DATA_ANALYSIS!S$9, B716)</f>
        <v>20</v>
      </c>
      <c r="E716" s="25">
        <f ca="1">IF(B716&lt;DATA_ANALYSIS!S$8,C716,IF(B716&gt;DATA_ANALYSIS!S$9,D716,B716))</f>
        <v>20</v>
      </c>
      <c r="F716" s="25">
        <f ca="1">DATA_ANALYSIS!E$20*'MONTE CARLO ANALYSIS'!E716+DATA_ANALYSIS!R$20</f>
        <v>42.589686526355941</v>
      </c>
      <c r="G716" s="23"/>
      <c r="H716" s="23"/>
      <c r="I716" s="23"/>
    </row>
    <row r="717" spans="2:9" x14ac:dyDescent="0.25">
      <c r="B717" s="25">
        <f ca="1">_xlfn.NORM.INV(RAND(), DATA_ANALYSIS!Q$23, DATA_ANALYSIS!U$20)</f>
        <v>17.344860857808726</v>
      </c>
      <c r="C717" s="25">
        <f t="shared" ca="1" si="11"/>
        <v>17.344860857808726</v>
      </c>
      <c r="D717" s="25">
        <f ca="1">IF(B717&gt;DATA_ANALYSIS!S$9, DATA_ANALYSIS!S$9, B717)</f>
        <v>17.344860857808726</v>
      </c>
      <c r="E717" s="25">
        <f ca="1">IF(B717&lt;DATA_ANALYSIS!S$8,C717,IF(B717&gt;DATA_ANALYSIS!S$9,D717,B717))</f>
        <v>17.344860857808726</v>
      </c>
      <c r="F717" s="25">
        <f ca="1">DATA_ANALYSIS!E$20*'MONTE CARLO ANALYSIS'!E717+DATA_ANALYSIS!R$20</f>
        <v>36.772674590591244</v>
      </c>
      <c r="G717" s="23"/>
      <c r="H717" s="23"/>
      <c r="I717" s="23"/>
    </row>
    <row r="718" spans="2:9" x14ac:dyDescent="0.25">
      <c r="B718" s="25">
        <f ca="1">_xlfn.NORM.INV(RAND(), DATA_ANALYSIS!Q$23, DATA_ANALYSIS!U$20)</f>
        <v>40.182771002822292</v>
      </c>
      <c r="C718" s="25">
        <f t="shared" ca="1" si="11"/>
        <v>40.182771002822292</v>
      </c>
      <c r="D718" s="25">
        <f ca="1">IF(B718&gt;DATA_ANALYSIS!S$9, DATA_ANALYSIS!S$9, B718)</f>
        <v>20</v>
      </c>
      <c r="E718" s="25">
        <f ca="1">IF(B718&lt;DATA_ANALYSIS!S$8,C718,IF(B718&gt;DATA_ANALYSIS!S$9,D718,B718))</f>
        <v>20</v>
      </c>
      <c r="F718" s="25">
        <f ca="1">DATA_ANALYSIS!E$20*'MONTE CARLO ANALYSIS'!E718+DATA_ANALYSIS!R$20</f>
        <v>42.589686526355941</v>
      </c>
      <c r="G718" s="23"/>
      <c r="H718" s="23"/>
      <c r="I718" s="23"/>
    </row>
    <row r="719" spans="2:9" x14ac:dyDescent="0.25">
      <c r="B719" s="25">
        <f ca="1">_xlfn.NORM.INV(RAND(), DATA_ANALYSIS!Q$23, DATA_ANALYSIS!U$20)</f>
        <v>32.959741176212745</v>
      </c>
      <c r="C719" s="25">
        <f t="shared" ca="1" si="11"/>
        <v>32.959741176212745</v>
      </c>
      <c r="D719" s="25">
        <f ca="1">IF(B719&gt;DATA_ANALYSIS!S$9, DATA_ANALYSIS!S$9, B719)</f>
        <v>20</v>
      </c>
      <c r="E719" s="25">
        <f ca="1">IF(B719&lt;DATA_ANALYSIS!S$8,C719,IF(B719&gt;DATA_ANALYSIS!S$9,D719,B719))</f>
        <v>20</v>
      </c>
      <c r="F719" s="25">
        <f ca="1">DATA_ANALYSIS!E$20*'MONTE CARLO ANALYSIS'!E719+DATA_ANALYSIS!R$20</f>
        <v>42.589686526355941</v>
      </c>
      <c r="G719" s="23"/>
      <c r="H719" s="23"/>
      <c r="I719" s="23"/>
    </row>
    <row r="720" spans="2:9" x14ac:dyDescent="0.25">
      <c r="B720" s="25">
        <f ca="1">_xlfn.NORM.INV(RAND(), DATA_ANALYSIS!Q$23, DATA_ANALYSIS!U$20)</f>
        <v>21.957968064465753</v>
      </c>
      <c r="C720" s="25">
        <f t="shared" ca="1" si="11"/>
        <v>21.957968064465753</v>
      </c>
      <c r="D720" s="25">
        <f ca="1">IF(B720&gt;DATA_ANALYSIS!S$9, DATA_ANALYSIS!S$9, B720)</f>
        <v>20</v>
      </c>
      <c r="E720" s="25">
        <f ca="1">IF(B720&lt;DATA_ANALYSIS!S$8,C720,IF(B720&gt;DATA_ANALYSIS!S$9,D720,B720))</f>
        <v>20</v>
      </c>
      <c r="F720" s="25">
        <f ca="1">DATA_ANALYSIS!E$20*'MONTE CARLO ANALYSIS'!E720+DATA_ANALYSIS!R$20</f>
        <v>42.589686526355941</v>
      </c>
      <c r="G720" s="23"/>
      <c r="H720" s="23"/>
      <c r="I720" s="23"/>
    </row>
    <row r="721" spans="2:9" x14ac:dyDescent="0.25">
      <c r="B721" s="25">
        <f ca="1">_xlfn.NORM.INV(RAND(), DATA_ANALYSIS!Q$23, DATA_ANALYSIS!U$20)</f>
        <v>1.7556999607080996</v>
      </c>
      <c r="C721" s="25">
        <f t="shared" ca="1" si="11"/>
        <v>1.7556999607080996</v>
      </c>
      <c r="D721" s="25">
        <f ca="1">IF(B721&gt;DATA_ANALYSIS!S$9, DATA_ANALYSIS!S$9, B721)</f>
        <v>1.7556999607080996</v>
      </c>
      <c r="E721" s="25">
        <f ca="1">IF(B721&lt;DATA_ANALYSIS!S$8,C721,IF(B721&gt;DATA_ANALYSIS!S$9,D721,B721))</f>
        <v>1.7556999607080996</v>
      </c>
      <c r="F721" s="25">
        <f ca="1">DATA_ANALYSIS!E$20*'MONTE CARLO ANALYSIS'!E721+DATA_ANALYSIS!R$20</f>
        <v>2.619159407145546</v>
      </c>
      <c r="G721" s="23"/>
      <c r="H721" s="23"/>
      <c r="I721" s="23"/>
    </row>
    <row r="722" spans="2:9" x14ac:dyDescent="0.25">
      <c r="B722" s="25">
        <f ca="1">_xlfn.NORM.INV(RAND(), DATA_ANALYSIS!Q$23, DATA_ANALYSIS!U$20)</f>
        <v>29.095570004867671</v>
      </c>
      <c r="C722" s="25">
        <f t="shared" ca="1" si="11"/>
        <v>29.095570004867671</v>
      </c>
      <c r="D722" s="25">
        <f ca="1">IF(B722&gt;DATA_ANALYSIS!S$9, DATA_ANALYSIS!S$9, B722)</f>
        <v>20</v>
      </c>
      <c r="E722" s="25">
        <f ca="1">IF(B722&lt;DATA_ANALYSIS!S$8,C722,IF(B722&gt;DATA_ANALYSIS!S$9,D722,B722))</f>
        <v>20</v>
      </c>
      <c r="F722" s="25">
        <f ca="1">DATA_ANALYSIS!E$20*'MONTE CARLO ANALYSIS'!E722+DATA_ANALYSIS!R$20</f>
        <v>42.589686526355941</v>
      </c>
      <c r="G722" s="23"/>
      <c r="H722" s="23"/>
      <c r="I722" s="23"/>
    </row>
    <row r="723" spans="2:9" x14ac:dyDescent="0.25">
      <c r="B723" s="25">
        <f ca="1">_xlfn.NORM.INV(RAND(), DATA_ANALYSIS!Q$23, DATA_ANALYSIS!U$20)</f>
        <v>41.197465917808344</v>
      </c>
      <c r="C723" s="25">
        <f t="shared" ca="1" si="11"/>
        <v>41.197465917808344</v>
      </c>
      <c r="D723" s="25">
        <f ca="1">IF(B723&gt;DATA_ANALYSIS!S$9, DATA_ANALYSIS!S$9, B723)</f>
        <v>20</v>
      </c>
      <c r="E723" s="25">
        <f ca="1">IF(B723&lt;DATA_ANALYSIS!S$8,C723,IF(B723&gt;DATA_ANALYSIS!S$9,D723,B723))</f>
        <v>20</v>
      </c>
      <c r="F723" s="25">
        <f ca="1">DATA_ANALYSIS!E$20*'MONTE CARLO ANALYSIS'!E723+DATA_ANALYSIS!R$20</f>
        <v>42.589686526355941</v>
      </c>
      <c r="G723" s="23"/>
      <c r="H723" s="23"/>
      <c r="I723" s="23"/>
    </row>
    <row r="724" spans="2:9" x14ac:dyDescent="0.25">
      <c r="B724" s="25">
        <f ca="1">_xlfn.NORM.INV(RAND(), DATA_ANALYSIS!Q$23, DATA_ANALYSIS!U$20)</f>
        <v>26.097339825509451</v>
      </c>
      <c r="C724" s="25">
        <f t="shared" ca="1" si="11"/>
        <v>26.097339825509451</v>
      </c>
      <c r="D724" s="25">
        <f ca="1">IF(B724&gt;DATA_ANALYSIS!S$9, DATA_ANALYSIS!S$9, B724)</f>
        <v>20</v>
      </c>
      <c r="E724" s="25">
        <f ca="1">IF(B724&lt;DATA_ANALYSIS!S$8,C724,IF(B724&gt;DATA_ANALYSIS!S$9,D724,B724))</f>
        <v>20</v>
      </c>
      <c r="F724" s="25">
        <f ca="1">DATA_ANALYSIS!E$20*'MONTE CARLO ANALYSIS'!E724+DATA_ANALYSIS!R$20</f>
        <v>42.589686526355941</v>
      </c>
      <c r="G724" s="23"/>
      <c r="H724" s="23"/>
      <c r="I724" s="23"/>
    </row>
    <row r="725" spans="2:9" x14ac:dyDescent="0.25">
      <c r="B725" s="25">
        <f ca="1">_xlfn.NORM.INV(RAND(), DATA_ANALYSIS!Q$23, DATA_ANALYSIS!U$20)</f>
        <v>30.8515928599065</v>
      </c>
      <c r="C725" s="25">
        <f t="shared" ca="1" si="11"/>
        <v>30.8515928599065</v>
      </c>
      <c r="D725" s="25">
        <f ca="1">IF(B725&gt;DATA_ANALYSIS!S$9, DATA_ANALYSIS!S$9, B725)</f>
        <v>20</v>
      </c>
      <c r="E725" s="25">
        <f ca="1">IF(B725&lt;DATA_ANALYSIS!S$8,C725,IF(B725&gt;DATA_ANALYSIS!S$9,D725,B725))</f>
        <v>20</v>
      </c>
      <c r="F725" s="25">
        <f ca="1">DATA_ANALYSIS!E$20*'MONTE CARLO ANALYSIS'!E725+DATA_ANALYSIS!R$20</f>
        <v>42.589686526355941</v>
      </c>
      <c r="G725" s="23"/>
      <c r="H725" s="23"/>
      <c r="I725" s="23"/>
    </row>
    <row r="726" spans="2:9" x14ac:dyDescent="0.25">
      <c r="B726" s="25">
        <f ca="1">_xlfn.NORM.INV(RAND(), DATA_ANALYSIS!Q$23, DATA_ANALYSIS!U$20)</f>
        <v>11.869936706062173</v>
      </c>
      <c r="C726" s="25">
        <f t="shared" ca="1" si="11"/>
        <v>11.869936706062173</v>
      </c>
      <c r="D726" s="25">
        <f ca="1">IF(B726&gt;DATA_ANALYSIS!S$9, DATA_ANALYSIS!S$9, B726)</f>
        <v>11.869936706062173</v>
      </c>
      <c r="E726" s="25">
        <f ca="1">IF(B726&lt;DATA_ANALYSIS!S$8,C726,IF(B726&gt;DATA_ANALYSIS!S$9,D726,B726))</f>
        <v>11.869936706062173</v>
      </c>
      <c r="F726" s="25">
        <f ca="1">DATA_ANALYSIS!E$20*'MONTE CARLO ANALYSIS'!E726+DATA_ANALYSIS!R$20</f>
        <v>24.777936299085979</v>
      </c>
      <c r="G726" s="23"/>
      <c r="H726" s="23"/>
      <c r="I726" s="23"/>
    </row>
    <row r="727" spans="2:9" x14ac:dyDescent="0.25">
      <c r="B727" s="25">
        <f ca="1">_xlfn.NORM.INV(RAND(), DATA_ANALYSIS!Q$23, DATA_ANALYSIS!U$20)</f>
        <v>32.240600977562288</v>
      </c>
      <c r="C727" s="25">
        <f t="shared" ca="1" si="11"/>
        <v>32.240600977562288</v>
      </c>
      <c r="D727" s="25">
        <f ca="1">IF(B727&gt;DATA_ANALYSIS!S$9, DATA_ANALYSIS!S$9, B727)</f>
        <v>20</v>
      </c>
      <c r="E727" s="25">
        <f ca="1">IF(B727&lt;DATA_ANALYSIS!S$8,C727,IF(B727&gt;DATA_ANALYSIS!S$9,D727,B727))</f>
        <v>20</v>
      </c>
      <c r="F727" s="25">
        <f ca="1">DATA_ANALYSIS!E$20*'MONTE CARLO ANALYSIS'!E727+DATA_ANALYSIS!R$20</f>
        <v>42.589686526355941</v>
      </c>
      <c r="G727" s="23"/>
      <c r="H727" s="23"/>
      <c r="I727" s="23"/>
    </row>
    <row r="728" spans="2:9" x14ac:dyDescent="0.25">
      <c r="B728" s="25">
        <f ca="1">_xlfn.NORM.INV(RAND(), DATA_ANALYSIS!Q$23, DATA_ANALYSIS!U$20)</f>
        <v>24.948077921553566</v>
      </c>
      <c r="C728" s="25">
        <f t="shared" ca="1" si="11"/>
        <v>24.948077921553566</v>
      </c>
      <c r="D728" s="25">
        <f ca="1">IF(B728&gt;DATA_ANALYSIS!S$9, DATA_ANALYSIS!S$9, B728)</f>
        <v>20</v>
      </c>
      <c r="E728" s="25">
        <f ca="1">IF(B728&lt;DATA_ANALYSIS!S$8,C728,IF(B728&gt;DATA_ANALYSIS!S$9,D728,B728))</f>
        <v>20</v>
      </c>
      <c r="F728" s="25">
        <f ca="1">DATA_ANALYSIS!E$20*'MONTE CARLO ANALYSIS'!E728+DATA_ANALYSIS!R$20</f>
        <v>42.589686526355941</v>
      </c>
      <c r="G728" s="23"/>
      <c r="H728" s="23"/>
      <c r="I728" s="23"/>
    </row>
    <row r="729" spans="2:9" x14ac:dyDescent="0.25">
      <c r="B729" s="25">
        <f ca="1">_xlfn.NORM.INV(RAND(), DATA_ANALYSIS!Q$23, DATA_ANALYSIS!U$20)</f>
        <v>15.383862573399806</v>
      </c>
      <c r="C729" s="25">
        <f t="shared" ca="1" si="11"/>
        <v>15.383862573399806</v>
      </c>
      <c r="D729" s="25">
        <f ca="1">IF(B729&gt;DATA_ANALYSIS!S$9, DATA_ANALYSIS!S$9, B729)</f>
        <v>15.383862573399806</v>
      </c>
      <c r="E729" s="25">
        <f ca="1">IF(B729&lt;DATA_ANALYSIS!S$8,C729,IF(B729&gt;DATA_ANALYSIS!S$9,D729,B729))</f>
        <v>15.383862573399806</v>
      </c>
      <c r="F729" s="25">
        <f ca="1">DATA_ANALYSIS!E$20*'MONTE CARLO ANALYSIS'!E729+DATA_ANALYSIS!R$20</f>
        <v>32.476421243579637</v>
      </c>
      <c r="G729" s="23"/>
      <c r="H729" s="23"/>
      <c r="I729" s="23"/>
    </row>
    <row r="730" spans="2:9" x14ac:dyDescent="0.25">
      <c r="B730" s="25">
        <f ca="1">_xlfn.NORM.INV(RAND(), DATA_ANALYSIS!Q$23, DATA_ANALYSIS!U$20)</f>
        <v>37.412856008533439</v>
      </c>
      <c r="C730" s="25">
        <f t="shared" ca="1" si="11"/>
        <v>37.412856008533439</v>
      </c>
      <c r="D730" s="25">
        <f ca="1">IF(B730&gt;DATA_ANALYSIS!S$9, DATA_ANALYSIS!S$9, B730)</f>
        <v>20</v>
      </c>
      <c r="E730" s="25">
        <f ca="1">IF(B730&lt;DATA_ANALYSIS!S$8,C730,IF(B730&gt;DATA_ANALYSIS!S$9,D730,B730))</f>
        <v>20</v>
      </c>
      <c r="F730" s="25">
        <f ca="1">DATA_ANALYSIS!E$20*'MONTE CARLO ANALYSIS'!E730+DATA_ANALYSIS!R$20</f>
        <v>42.589686526355941</v>
      </c>
      <c r="G730" s="23"/>
      <c r="H730" s="23"/>
      <c r="I730" s="23"/>
    </row>
    <row r="731" spans="2:9" x14ac:dyDescent="0.25">
      <c r="B731" s="25">
        <f ca="1">_xlfn.NORM.INV(RAND(), DATA_ANALYSIS!Q$23, DATA_ANALYSIS!U$20)</f>
        <v>20.535602333842508</v>
      </c>
      <c r="C731" s="25">
        <f t="shared" ca="1" si="11"/>
        <v>20.535602333842508</v>
      </c>
      <c r="D731" s="25">
        <f ca="1">IF(B731&gt;DATA_ANALYSIS!S$9, DATA_ANALYSIS!S$9, B731)</f>
        <v>20</v>
      </c>
      <c r="E731" s="25">
        <f ca="1">IF(B731&lt;DATA_ANALYSIS!S$8,C731,IF(B731&gt;DATA_ANALYSIS!S$9,D731,B731))</f>
        <v>20</v>
      </c>
      <c r="F731" s="25">
        <f ca="1">DATA_ANALYSIS!E$20*'MONTE CARLO ANALYSIS'!E731+DATA_ANALYSIS!R$20</f>
        <v>42.589686526355941</v>
      </c>
      <c r="G731" s="23"/>
      <c r="H731" s="23"/>
      <c r="I731" s="23"/>
    </row>
    <row r="732" spans="2:9" x14ac:dyDescent="0.25">
      <c r="B732" s="25">
        <f ca="1">_xlfn.NORM.INV(RAND(), DATA_ANALYSIS!Q$23, DATA_ANALYSIS!U$20)</f>
        <v>26.403411787229462</v>
      </c>
      <c r="C732" s="25">
        <f t="shared" ca="1" si="11"/>
        <v>26.403411787229462</v>
      </c>
      <c r="D732" s="25">
        <f ca="1">IF(B732&gt;DATA_ANALYSIS!S$9, DATA_ANALYSIS!S$9, B732)</f>
        <v>20</v>
      </c>
      <c r="E732" s="25">
        <f ca="1">IF(B732&lt;DATA_ANALYSIS!S$8,C732,IF(B732&gt;DATA_ANALYSIS!S$9,D732,B732))</f>
        <v>20</v>
      </c>
      <c r="F732" s="25">
        <f ca="1">DATA_ANALYSIS!E$20*'MONTE CARLO ANALYSIS'!E732+DATA_ANALYSIS!R$20</f>
        <v>42.589686526355941</v>
      </c>
      <c r="G732" s="23"/>
      <c r="H732" s="23"/>
      <c r="I732" s="23"/>
    </row>
    <row r="733" spans="2:9" x14ac:dyDescent="0.25">
      <c r="B733" s="25">
        <f ca="1">_xlfn.NORM.INV(RAND(), DATA_ANALYSIS!Q$23, DATA_ANALYSIS!U$20)</f>
        <v>18.110793706855013</v>
      </c>
      <c r="C733" s="25">
        <f t="shared" ca="1" si="11"/>
        <v>18.110793706855013</v>
      </c>
      <c r="D733" s="25">
        <f ca="1">IF(B733&gt;DATA_ANALYSIS!S$9, DATA_ANALYSIS!S$9, B733)</f>
        <v>18.110793706855013</v>
      </c>
      <c r="E733" s="25">
        <f ca="1">IF(B733&lt;DATA_ANALYSIS!S$8,C733,IF(B733&gt;DATA_ANALYSIS!S$9,D733,B733))</f>
        <v>18.110793706855013</v>
      </c>
      <c r="F733" s="25">
        <f ca="1">DATA_ANALYSIS!E$20*'MONTE CARLO ANALYSIS'!E733+DATA_ANALYSIS!R$20</f>
        <v>38.450718672762946</v>
      </c>
      <c r="G733" s="23"/>
      <c r="H733" s="23"/>
      <c r="I733" s="23"/>
    </row>
    <row r="734" spans="2:9" x14ac:dyDescent="0.25">
      <c r="B734" s="25">
        <f ca="1">_xlfn.NORM.INV(RAND(), DATA_ANALYSIS!Q$23, DATA_ANALYSIS!U$20)</f>
        <v>5.9854317558137122</v>
      </c>
      <c r="C734" s="25">
        <f t="shared" ca="1" si="11"/>
        <v>5.9854317558137122</v>
      </c>
      <c r="D734" s="25">
        <f ca="1">IF(B734&gt;DATA_ANALYSIS!S$9, DATA_ANALYSIS!S$9, B734)</f>
        <v>5.9854317558137122</v>
      </c>
      <c r="E734" s="25">
        <f ca="1">IF(B734&lt;DATA_ANALYSIS!S$8,C734,IF(B734&gt;DATA_ANALYSIS!S$9,D734,B734))</f>
        <v>5.9854317558137122</v>
      </c>
      <c r="F734" s="25">
        <f ca="1">DATA_ANALYSIS!E$20*'MONTE CARLO ANALYSIS'!E734+DATA_ANALYSIS!R$20</f>
        <v>11.885867861794328</v>
      </c>
      <c r="G734" s="23"/>
      <c r="H734" s="23"/>
      <c r="I734" s="23"/>
    </row>
    <row r="735" spans="2:9" x14ac:dyDescent="0.25">
      <c r="B735" s="25">
        <f ca="1">_xlfn.NORM.INV(RAND(), DATA_ANALYSIS!Q$23, DATA_ANALYSIS!U$20)</f>
        <v>18.627454632281662</v>
      </c>
      <c r="C735" s="25">
        <f t="shared" ca="1" si="11"/>
        <v>18.627454632281662</v>
      </c>
      <c r="D735" s="25">
        <f ca="1">IF(B735&gt;DATA_ANALYSIS!S$9, DATA_ANALYSIS!S$9, B735)</f>
        <v>18.627454632281662</v>
      </c>
      <c r="E735" s="25">
        <f ca="1">IF(B735&lt;DATA_ANALYSIS!S$8,C735,IF(B735&gt;DATA_ANALYSIS!S$9,D735,B735))</f>
        <v>18.627454632281662</v>
      </c>
      <c r="F735" s="25">
        <f ca="1">DATA_ANALYSIS!E$20*'MONTE CARLO ANALYSIS'!E735+DATA_ANALYSIS!R$20</f>
        <v>39.582645328580192</v>
      </c>
      <c r="G735" s="23"/>
      <c r="H735" s="23"/>
      <c r="I735" s="23"/>
    </row>
    <row r="736" spans="2:9" x14ac:dyDescent="0.25">
      <c r="B736" s="25">
        <f ca="1">_xlfn.NORM.INV(RAND(), DATA_ANALYSIS!Q$23, DATA_ANALYSIS!U$20)</f>
        <v>7.9263909724804531</v>
      </c>
      <c r="C736" s="25">
        <f t="shared" ca="1" si="11"/>
        <v>7.9263909724804531</v>
      </c>
      <c r="D736" s="25">
        <f ca="1">IF(B736&gt;DATA_ANALYSIS!S$9, DATA_ANALYSIS!S$9, B736)</f>
        <v>7.9263909724804531</v>
      </c>
      <c r="E736" s="25">
        <f ca="1">IF(B736&lt;DATA_ANALYSIS!S$8,C736,IF(B736&gt;DATA_ANALYSIS!S$9,D736,B736))</f>
        <v>7.9263909724804531</v>
      </c>
      <c r="F736" s="25">
        <f ca="1">DATA_ANALYSIS!E$20*'MONTE CARLO ANALYSIS'!E736+DATA_ANALYSIS!R$20</f>
        <v>16.138218614630908</v>
      </c>
      <c r="G736" s="23"/>
      <c r="H736" s="23"/>
      <c r="I736" s="23"/>
    </row>
    <row r="737" spans="2:9" x14ac:dyDescent="0.25">
      <c r="B737" s="25">
        <f ca="1">_xlfn.NORM.INV(RAND(), DATA_ANALYSIS!Q$23, DATA_ANALYSIS!U$20)</f>
        <v>9.9220385751821087</v>
      </c>
      <c r="C737" s="25">
        <f t="shared" ca="1" si="11"/>
        <v>9.9220385751821087</v>
      </c>
      <c r="D737" s="25">
        <f ca="1">IF(B737&gt;DATA_ANALYSIS!S$9, DATA_ANALYSIS!S$9, B737)</f>
        <v>9.9220385751821087</v>
      </c>
      <c r="E737" s="25">
        <f ca="1">IF(B737&lt;DATA_ANALYSIS!S$8,C737,IF(B737&gt;DATA_ANALYSIS!S$9,D737,B737))</f>
        <v>9.9220385751821087</v>
      </c>
      <c r="F737" s="25">
        <f ca="1">DATA_ANALYSIS!E$20*'MONTE CARLO ANALYSIS'!E737+DATA_ANALYSIS!R$20</f>
        <v>20.51038342514066</v>
      </c>
      <c r="G737" s="23"/>
      <c r="H737" s="23"/>
      <c r="I737" s="23"/>
    </row>
    <row r="738" spans="2:9" x14ac:dyDescent="0.25">
      <c r="B738" s="25">
        <f ca="1">_xlfn.NORM.INV(RAND(), DATA_ANALYSIS!Q$23, DATA_ANALYSIS!U$20)</f>
        <v>34.476956117820265</v>
      </c>
      <c r="C738" s="25">
        <f t="shared" ca="1" si="11"/>
        <v>34.476956117820265</v>
      </c>
      <c r="D738" s="25">
        <f ca="1">IF(B738&gt;DATA_ANALYSIS!S$9, DATA_ANALYSIS!S$9, B738)</f>
        <v>20</v>
      </c>
      <c r="E738" s="25">
        <f ca="1">IF(B738&lt;DATA_ANALYSIS!S$8,C738,IF(B738&gt;DATA_ANALYSIS!S$9,D738,B738))</f>
        <v>20</v>
      </c>
      <c r="F738" s="25">
        <f ca="1">DATA_ANALYSIS!E$20*'MONTE CARLO ANALYSIS'!E738+DATA_ANALYSIS!R$20</f>
        <v>42.589686526355941</v>
      </c>
      <c r="G738" s="23"/>
      <c r="H738" s="23"/>
      <c r="I738" s="23"/>
    </row>
    <row r="739" spans="2:9" x14ac:dyDescent="0.25">
      <c r="B739" s="25">
        <f ca="1">_xlfn.NORM.INV(RAND(), DATA_ANALYSIS!Q$23, DATA_ANALYSIS!U$20)</f>
        <v>16.902548210345433</v>
      </c>
      <c r="C739" s="25">
        <f t="shared" ca="1" si="11"/>
        <v>16.902548210345433</v>
      </c>
      <c r="D739" s="25">
        <f ca="1">IF(B739&gt;DATA_ANALYSIS!S$9, DATA_ANALYSIS!S$9, B739)</f>
        <v>16.902548210345433</v>
      </c>
      <c r="E739" s="25">
        <f ca="1">IF(B739&lt;DATA_ANALYSIS!S$8,C739,IF(B739&gt;DATA_ANALYSIS!S$9,D739,B739))</f>
        <v>16.902548210345433</v>
      </c>
      <c r="F739" s="25">
        <f ca="1">DATA_ANALYSIS!E$20*'MONTE CARLO ANALYSIS'!E739+DATA_ANALYSIS!R$20</f>
        <v>35.803633869241239</v>
      </c>
      <c r="G739" s="23"/>
      <c r="H739" s="23"/>
      <c r="I739" s="23"/>
    </row>
    <row r="740" spans="2:9" x14ac:dyDescent="0.25">
      <c r="B740" s="25">
        <f ca="1">_xlfn.NORM.INV(RAND(), DATA_ANALYSIS!Q$23, DATA_ANALYSIS!U$20)</f>
        <v>3.1138096853481336</v>
      </c>
      <c r="C740" s="25">
        <f t="shared" ca="1" si="11"/>
        <v>3.1138096853481336</v>
      </c>
      <c r="D740" s="25">
        <f ca="1">IF(B740&gt;DATA_ANALYSIS!S$9, DATA_ANALYSIS!S$9, B740)</f>
        <v>3.1138096853481336</v>
      </c>
      <c r="E740" s="25">
        <f ca="1">IF(B740&lt;DATA_ANALYSIS!S$8,C740,IF(B740&gt;DATA_ANALYSIS!S$9,D740,B740))</f>
        <v>3.1138096853481336</v>
      </c>
      <c r="F740" s="25">
        <f ca="1">DATA_ANALYSIS!E$20*'MONTE CARLO ANALYSIS'!E740+DATA_ANALYSIS!R$20</f>
        <v>5.5945742744015181</v>
      </c>
      <c r="G740" s="23"/>
      <c r="H740" s="23"/>
      <c r="I740" s="23"/>
    </row>
    <row r="741" spans="2:9" x14ac:dyDescent="0.25">
      <c r="B741" s="25">
        <f ca="1">_xlfn.NORM.INV(RAND(), DATA_ANALYSIS!Q$23, DATA_ANALYSIS!U$20)</f>
        <v>-6.0201325935037815</v>
      </c>
      <c r="C741" s="25">
        <f t="shared" ca="1" si="11"/>
        <v>0</v>
      </c>
      <c r="D741" s="25">
        <f ca="1">IF(B741&gt;DATA_ANALYSIS!S$9, DATA_ANALYSIS!S$9, B741)</f>
        <v>-6.0201325935037815</v>
      </c>
      <c r="E741" s="25">
        <f ca="1">IF(B741&lt;DATA_ANALYSIS!S$8,C741,IF(B741&gt;DATA_ANALYSIS!S$9,D741,B741))</f>
        <v>0</v>
      </c>
      <c r="F741" s="25">
        <f ca="1">DATA_ANALYSIS!E$20*'MONTE CARLO ANALYSIS'!E741+DATA_ANALYSIS!R$20</f>
        <v>-1.2273160806256698</v>
      </c>
      <c r="G741" s="23"/>
      <c r="H741" s="23"/>
      <c r="I741" s="23"/>
    </row>
    <row r="742" spans="2:9" x14ac:dyDescent="0.25">
      <c r="B742" s="25">
        <f ca="1">_xlfn.NORM.INV(RAND(), DATA_ANALYSIS!Q$23, DATA_ANALYSIS!U$20)</f>
        <v>20.802417825561349</v>
      </c>
      <c r="C742" s="25">
        <f t="shared" ca="1" si="11"/>
        <v>20.802417825561349</v>
      </c>
      <c r="D742" s="25">
        <f ca="1">IF(B742&gt;DATA_ANALYSIS!S$9, DATA_ANALYSIS!S$9, B742)</f>
        <v>20</v>
      </c>
      <c r="E742" s="25">
        <f ca="1">IF(B742&lt;DATA_ANALYSIS!S$8,C742,IF(B742&gt;DATA_ANALYSIS!S$9,D742,B742))</f>
        <v>20</v>
      </c>
      <c r="F742" s="25">
        <f ca="1">DATA_ANALYSIS!E$20*'MONTE CARLO ANALYSIS'!E742+DATA_ANALYSIS!R$20</f>
        <v>42.589686526355941</v>
      </c>
      <c r="G742" s="23"/>
      <c r="H742" s="23"/>
      <c r="I742" s="23"/>
    </row>
    <row r="743" spans="2:9" x14ac:dyDescent="0.25">
      <c r="B743" s="25">
        <f ca="1">_xlfn.NORM.INV(RAND(), DATA_ANALYSIS!Q$23, DATA_ANALYSIS!U$20)</f>
        <v>25.740910069845345</v>
      </c>
      <c r="C743" s="25">
        <f t="shared" ca="1" si="11"/>
        <v>25.740910069845345</v>
      </c>
      <c r="D743" s="25">
        <f ca="1">IF(B743&gt;DATA_ANALYSIS!S$9, DATA_ANALYSIS!S$9, B743)</f>
        <v>20</v>
      </c>
      <c r="E743" s="25">
        <f ca="1">IF(B743&lt;DATA_ANALYSIS!S$8,C743,IF(B743&gt;DATA_ANALYSIS!S$9,D743,B743))</f>
        <v>20</v>
      </c>
      <c r="F743" s="25">
        <f ca="1">DATA_ANALYSIS!E$20*'MONTE CARLO ANALYSIS'!E743+DATA_ANALYSIS!R$20</f>
        <v>42.589686526355941</v>
      </c>
      <c r="G743" s="23"/>
      <c r="H743" s="23"/>
      <c r="I743" s="23"/>
    </row>
    <row r="744" spans="2:9" x14ac:dyDescent="0.25">
      <c r="B744" s="25">
        <f ca="1">_xlfn.NORM.INV(RAND(), DATA_ANALYSIS!Q$23, DATA_ANALYSIS!U$20)</f>
        <v>27.856307590418119</v>
      </c>
      <c r="C744" s="25">
        <f t="shared" ca="1" si="11"/>
        <v>27.856307590418119</v>
      </c>
      <c r="D744" s="25">
        <f ca="1">IF(B744&gt;DATA_ANALYSIS!S$9, DATA_ANALYSIS!S$9, B744)</f>
        <v>20</v>
      </c>
      <c r="E744" s="25">
        <f ca="1">IF(B744&lt;DATA_ANALYSIS!S$8,C744,IF(B744&gt;DATA_ANALYSIS!S$9,D744,B744))</f>
        <v>20</v>
      </c>
      <c r="F744" s="25">
        <f ca="1">DATA_ANALYSIS!E$20*'MONTE CARLO ANALYSIS'!E744+DATA_ANALYSIS!R$20</f>
        <v>42.589686526355941</v>
      </c>
      <c r="G744" s="23"/>
      <c r="H744" s="23"/>
      <c r="I744" s="23"/>
    </row>
    <row r="745" spans="2:9" x14ac:dyDescent="0.25">
      <c r="B745" s="25">
        <f ca="1">_xlfn.NORM.INV(RAND(), DATA_ANALYSIS!Q$23, DATA_ANALYSIS!U$20)</f>
        <v>27.928911444016634</v>
      </c>
      <c r="C745" s="25">
        <f t="shared" ca="1" si="11"/>
        <v>27.928911444016634</v>
      </c>
      <c r="D745" s="25">
        <f ca="1">IF(B745&gt;DATA_ANALYSIS!S$9, DATA_ANALYSIS!S$9, B745)</f>
        <v>20</v>
      </c>
      <c r="E745" s="25">
        <f ca="1">IF(B745&lt;DATA_ANALYSIS!S$8,C745,IF(B745&gt;DATA_ANALYSIS!S$9,D745,B745))</f>
        <v>20</v>
      </c>
      <c r="F745" s="25">
        <f ca="1">DATA_ANALYSIS!E$20*'MONTE CARLO ANALYSIS'!E745+DATA_ANALYSIS!R$20</f>
        <v>42.589686526355941</v>
      </c>
      <c r="G745" s="23"/>
      <c r="H745" s="23"/>
      <c r="I745" s="23"/>
    </row>
    <row r="746" spans="2:9" x14ac:dyDescent="0.25">
      <c r="B746" s="25">
        <f ca="1">_xlfn.NORM.INV(RAND(), DATA_ANALYSIS!Q$23, DATA_ANALYSIS!U$20)</f>
        <v>9.509977520367757</v>
      </c>
      <c r="C746" s="25">
        <f t="shared" ca="1" si="11"/>
        <v>9.509977520367757</v>
      </c>
      <c r="D746" s="25">
        <f ca="1">IF(B746&gt;DATA_ANALYSIS!S$9, DATA_ANALYSIS!S$9, B746)</f>
        <v>9.509977520367757</v>
      </c>
      <c r="E746" s="25">
        <f ca="1">IF(B746&lt;DATA_ANALYSIS!S$8,C746,IF(B746&gt;DATA_ANALYSIS!S$9,D746,B746))</f>
        <v>9.509977520367757</v>
      </c>
      <c r="F746" s="25">
        <f ca="1">DATA_ANALYSIS!E$20*'MONTE CARLO ANALYSIS'!E746+DATA_ANALYSIS!R$20</f>
        <v>19.607619409488859</v>
      </c>
      <c r="G746" s="23"/>
      <c r="H746" s="23"/>
      <c r="I746" s="23"/>
    </row>
    <row r="747" spans="2:9" x14ac:dyDescent="0.25">
      <c r="B747" s="25">
        <f ca="1">_xlfn.NORM.INV(RAND(), DATA_ANALYSIS!Q$23, DATA_ANALYSIS!U$20)</f>
        <v>23.096193794681742</v>
      </c>
      <c r="C747" s="25">
        <f t="shared" ca="1" si="11"/>
        <v>23.096193794681742</v>
      </c>
      <c r="D747" s="25">
        <f ca="1">IF(B747&gt;DATA_ANALYSIS!S$9, DATA_ANALYSIS!S$9, B747)</f>
        <v>20</v>
      </c>
      <c r="E747" s="25">
        <f ca="1">IF(B747&lt;DATA_ANALYSIS!S$8,C747,IF(B747&gt;DATA_ANALYSIS!S$9,D747,B747))</f>
        <v>20</v>
      </c>
      <c r="F747" s="25">
        <f ca="1">DATA_ANALYSIS!E$20*'MONTE CARLO ANALYSIS'!E747+DATA_ANALYSIS!R$20</f>
        <v>42.589686526355941</v>
      </c>
      <c r="G747" s="23"/>
      <c r="H747" s="23"/>
      <c r="I747" s="23"/>
    </row>
    <row r="748" spans="2:9" x14ac:dyDescent="0.25">
      <c r="B748" s="25">
        <f ca="1">_xlfn.NORM.INV(RAND(), DATA_ANALYSIS!Q$23, DATA_ANALYSIS!U$20)</f>
        <v>27.996731150693261</v>
      </c>
      <c r="C748" s="25">
        <f t="shared" ca="1" si="11"/>
        <v>27.996731150693261</v>
      </c>
      <c r="D748" s="25">
        <f ca="1">IF(B748&gt;DATA_ANALYSIS!S$9, DATA_ANALYSIS!S$9, B748)</f>
        <v>20</v>
      </c>
      <c r="E748" s="25">
        <f ca="1">IF(B748&lt;DATA_ANALYSIS!S$8,C748,IF(B748&gt;DATA_ANALYSIS!S$9,D748,B748))</f>
        <v>20</v>
      </c>
      <c r="F748" s="25">
        <f ca="1">DATA_ANALYSIS!E$20*'MONTE CARLO ANALYSIS'!E748+DATA_ANALYSIS!R$20</f>
        <v>42.589686526355941</v>
      </c>
      <c r="G748" s="23"/>
      <c r="H748" s="23"/>
      <c r="I748" s="23"/>
    </row>
    <row r="749" spans="2:9" x14ac:dyDescent="0.25">
      <c r="B749" s="25">
        <f ca="1">_xlfn.NORM.INV(RAND(), DATA_ANALYSIS!Q$23, DATA_ANALYSIS!U$20)</f>
        <v>11.466583066913888</v>
      </c>
      <c r="C749" s="25">
        <f t="shared" ca="1" si="11"/>
        <v>11.466583066913888</v>
      </c>
      <c r="D749" s="25">
        <f ca="1">IF(B749&gt;DATA_ANALYSIS!S$9, DATA_ANALYSIS!S$9, B749)</f>
        <v>11.466583066913888</v>
      </c>
      <c r="E749" s="25">
        <f ca="1">IF(B749&lt;DATA_ANALYSIS!S$8,C749,IF(B749&gt;DATA_ANALYSIS!S$9,D749,B749))</f>
        <v>11.466583066913888</v>
      </c>
      <c r="F749" s="25">
        <f ca="1">DATA_ANALYSIS!E$20*'MONTE CARLO ANALYSIS'!E749+DATA_ANALYSIS!R$20</f>
        <v>23.894248926181181</v>
      </c>
      <c r="G749" s="23"/>
      <c r="H749" s="23"/>
      <c r="I749" s="23"/>
    </row>
    <row r="750" spans="2:9" x14ac:dyDescent="0.25">
      <c r="B750" s="25">
        <f ca="1">_xlfn.NORM.INV(RAND(), DATA_ANALYSIS!Q$23, DATA_ANALYSIS!U$20)</f>
        <v>33.23635673471771</v>
      </c>
      <c r="C750" s="25">
        <f t="shared" ca="1" si="11"/>
        <v>33.23635673471771</v>
      </c>
      <c r="D750" s="25">
        <f ca="1">IF(B750&gt;DATA_ANALYSIS!S$9, DATA_ANALYSIS!S$9, B750)</f>
        <v>20</v>
      </c>
      <c r="E750" s="25">
        <f ca="1">IF(B750&lt;DATA_ANALYSIS!S$8,C750,IF(B750&gt;DATA_ANALYSIS!S$9,D750,B750))</f>
        <v>20</v>
      </c>
      <c r="F750" s="25">
        <f ca="1">DATA_ANALYSIS!E$20*'MONTE CARLO ANALYSIS'!E750+DATA_ANALYSIS!R$20</f>
        <v>42.589686526355941</v>
      </c>
      <c r="G750" s="23"/>
      <c r="H750" s="23"/>
      <c r="I750" s="23"/>
    </row>
    <row r="751" spans="2:9" x14ac:dyDescent="0.25">
      <c r="B751" s="25">
        <f ca="1">_xlfn.NORM.INV(RAND(), DATA_ANALYSIS!Q$23, DATA_ANALYSIS!U$20)</f>
        <v>26.459947680754183</v>
      </c>
      <c r="C751" s="25">
        <f t="shared" ca="1" si="11"/>
        <v>26.459947680754183</v>
      </c>
      <c r="D751" s="25">
        <f ca="1">IF(B751&gt;DATA_ANALYSIS!S$9, DATA_ANALYSIS!S$9, B751)</f>
        <v>20</v>
      </c>
      <c r="E751" s="25">
        <f ca="1">IF(B751&lt;DATA_ANALYSIS!S$8,C751,IF(B751&gt;DATA_ANALYSIS!S$9,D751,B751))</f>
        <v>20</v>
      </c>
      <c r="F751" s="25">
        <f ca="1">DATA_ANALYSIS!E$20*'MONTE CARLO ANALYSIS'!E751+DATA_ANALYSIS!R$20</f>
        <v>42.589686526355941</v>
      </c>
      <c r="G751" s="23"/>
      <c r="H751" s="23"/>
      <c r="I751" s="23"/>
    </row>
    <row r="752" spans="2:9" x14ac:dyDescent="0.25">
      <c r="B752" s="25">
        <f ca="1">_xlfn.NORM.INV(RAND(), DATA_ANALYSIS!Q$23, DATA_ANALYSIS!U$20)</f>
        <v>14.806424679187533</v>
      </c>
      <c r="C752" s="25">
        <f t="shared" ca="1" si="11"/>
        <v>14.806424679187533</v>
      </c>
      <c r="D752" s="25">
        <f ca="1">IF(B752&gt;DATA_ANALYSIS!S$9, DATA_ANALYSIS!S$9, B752)</f>
        <v>14.806424679187533</v>
      </c>
      <c r="E752" s="25">
        <f ca="1">IF(B752&lt;DATA_ANALYSIS!S$8,C752,IF(B752&gt;DATA_ANALYSIS!S$9,D752,B752))</f>
        <v>14.806424679187533</v>
      </c>
      <c r="F752" s="25">
        <f ca="1">DATA_ANALYSIS!E$20*'MONTE CARLO ANALYSIS'!E752+DATA_ANALYSIS!R$20</f>
        <v>31.211341357776178</v>
      </c>
      <c r="G752" s="23"/>
      <c r="H752" s="23"/>
      <c r="I752" s="23"/>
    </row>
    <row r="753" spans="2:9" x14ac:dyDescent="0.25">
      <c r="B753" s="25">
        <f ca="1">_xlfn.NORM.INV(RAND(), DATA_ANALYSIS!Q$23, DATA_ANALYSIS!U$20)</f>
        <v>17.896021240755822</v>
      </c>
      <c r="C753" s="25">
        <f t="shared" ca="1" si="11"/>
        <v>17.896021240755822</v>
      </c>
      <c r="D753" s="25">
        <f ca="1">IF(B753&gt;DATA_ANALYSIS!S$9, DATA_ANALYSIS!S$9, B753)</f>
        <v>17.896021240755822</v>
      </c>
      <c r="E753" s="25">
        <f ca="1">IF(B753&lt;DATA_ANALYSIS!S$8,C753,IF(B753&gt;DATA_ANALYSIS!S$9,D753,B753))</f>
        <v>17.896021240755822</v>
      </c>
      <c r="F753" s="25">
        <f ca="1">DATA_ANALYSIS!E$20*'MONTE CARLO ANALYSIS'!E753+DATA_ANALYSIS!R$20</f>
        <v>37.980184387414134</v>
      </c>
      <c r="G753" s="23"/>
      <c r="H753" s="23"/>
      <c r="I753" s="23"/>
    </row>
    <row r="754" spans="2:9" x14ac:dyDescent="0.25">
      <c r="B754" s="25">
        <f ca="1">_xlfn.NORM.INV(RAND(), DATA_ANALYSIS!Q$23, DATA_ANALYSIS!U$20)</f>
        <v>14.682831225275176</v>
      </c>
      <c r="C754" s="25">
        <f t="shared" ca="1" si="11"/>
        <v>14.682831225275176</v>
      </c>
      <c r="D754" s="25">
        <f ca="1">IF(B754&gt;DATA_ANALYSIS!S$9, DATA_ANALYSIS!S$9, B754)</f>
        <v>14.682831225275176</v>
      </c>
      <c r="E754" s="25">
        <f ca="1">IF(B754&lt;DATA_ANALYSIS!S$8,C754,IF(B754&gt;DATA_ANALYSIS!S$9,D754,B754))</f>
        <v>14.682831225275176</v>
      </c>
      <c r="F754" s="25">
        <f ca="1">DATA_ANALYSIS!E$20*'MONTE CARLO ANALYSIS'!E754+DATA_ANALYSIS!R$20</f>
        <v>30.940566623161999</v>
      </c>
      <c r="G754" s="23"/>
      <c r="H754" s="23"/>
      <c r="I754" s="23"/>
    </row>
    <row r="755" spans="2:9" x14ac:dyDescent="0.25">
      <c r="B755" s="25">
        <f ca="1">_xlfn.NORM.INV(RAND(), DATA_ANALYSIS!Q$23, DATA_ANALYSIS!U$20)</f>
        <v>16.761617626158287</v>
      </c>
      <c r="C755" s="25">
        <f t="shared" ca="1" si="11"/>
        <v>16.761617626158287</v>
      </c>
      <c r="D755" s="25">
        <f ca="1">IF(B755&gt;DATA_ANALYSIS!S$9, DATA_ANALYSIS!S$9, B755)</f>
        <v>16.761617626158287</v>
      </c>
      <c r="E755" s="25">
        <f ca="1">IF(B755&lt;DATA_ANALYSIS!S$8,C755,IF(B755&gt;DATA_ANALYSIS!S$9,D755,B755))</f>
        <v>16.761617626158287</v>
      </c>
      <c r="F755" s="25">
        <f ca="1">DATA_ANALYSIS!E$20*'MONTE CARLO ANALYSIS'!E755+DATA_ANALYSIS!R$20</f>
        <v>35.49487608050466</v>
      </c>
      <c r="G755" s="23"/>
      <c r="H755" s="23"/>
      <c r="I755" s="23"/>
    </row>
    <row r="756" spans="2:9" x14ac:dyDescent="0.25">
      <c r="B756" s="25">
        <f ca="1">_xlfn.NORM.INV(RAND(), DATA_ANALYSIS!Q$23, DATA_ANALYSIS!U$20)</f>
        <v>3.2501399571637144</v>
      </c>
      <c r="C756" s="25">
        <f t="shared" ca="1" si="11"/>
        <v>3.2501399571637144</v>
      </c>
      <c r="D756" s="25">
        <f ca="1">IF(B756&gt;DATA_ANALYSIS!S$9, DATA_ANALYSIS!S$9, B756)</f>
        <v>3.2501399571637144</v>
      </c>
      <c r="E756" s="25">
        <f ca="1">IF(B756&lt;DATA_ANALYSIS!S$8,C756,IF(B756&gt;DATA_ANALYSIS!S$9,D756,B756))</f>
        <v>3.2501399571637144</v>
      </c>
      <c r="F756" s="25">
        <f ca="1">DATA_ANALYSIS!E$20*'MONTE CARLO ANALYSIS'!E756+DATA_ANALYSIS!R$20</f>
        <v>5.8932534681792088</v>
      </c>
      <c r="G756" s="23"/>
      <c r="H756" s="23"/>
      <c r="I756" s="23"/>
    </row>
    <row r="757" spans="2:9" x14ac:dyDescent="0.25">
      <c r="B757" s="25">
        <f ca="1">_xlfn.NORM.INV(RAND(), DATA_ANALYSIS!Q$23, DATA_ANALYSIS!U$20)</f>
        <v>29.001992771774159</v>
      </c>
      <c r="C757" s="25">
        <f t="shared" ca="1" si="11"/>
        <v>29.001992771774159</v>
      </c>
      <c r="D757" s="25">
        <f ca="1">IF(B757&gt;DATA_ANALYSIS!S$9, DATA_ANALYSIS!S$9, B757)</f>
        <v>20</v>
      </c>
      <c r="E757" s="25">
        <f ca="1">IF(B757&lt;DATA_ANALYSIS!S$8,C757,IF(B757&gt;DATA_ANALYSIS!S$9,D757,B757))</f>
        <v>20</v>
      </c>
      <c r="F757" s="25">
        <f ca="1">DATA_ANALYSIS!E$20*'MONTE CARLO ANALYSIS'!E757+DATA_ANALYSIS!R$20</f>
        <v>42.589686526355941</v>
      </c>
      <c r="G757" s="23"/>
      <c r="H757" s="23"/>
      <c r="I757" s="23"/>
    </row>
    <row r="758" spans="2:9" x14ac:dyDescent="0.25">
      <c r="B758" s="25">
        <f ca="1">_xlfn.NORM.INV(RAND(), DATA_ANALYSIS!Q$23, DATA_ANALYSIS!U$20)</f>
        <v>19.896687670073451</v>
      </c>
      <c r="C758" s="25">
        <f t="shared" ca="1" si="11"/>
        <v>19.896687670073451</v>
      </c>
      <c r="D758" s="25">
        <f ca="1">IF(B758&gt;DATA_ANALYSIS!S$9, DATA_ANALYSIS!S$9, B758)</f>
        <v>19.896687670073451</v>
      </c>
      <c r="E758" s="25">
        <f ca="1">IF(B758&lt;DATA_ANALYSIS!S$8,C758,IF(B758&gt;DATA_ANALYSIS!S$9,D758,B758))</f>
        <v>19.896687670073451</v>
      </c>
      <c r="F758" s="25">
        <f ca="1">DATA_ANALYSIS!E$20*'MONTE CARLO ANALYSIS'!E758+DATA_ANALYSIS!R$20</f>
        <v>42.363344694869696</v>
      </c>
      <c r="G758" s="23"/>
      <c r="H758" s="23"/>
      <c r="I758" s="23"/>
    </row>
    <row r="759" spans="2:9" x14ac:dyDescent="0.25">
      <c r="B759" s="25">
        <f ca="1">_xlfn.NORM.INV(RAND(), DATA_ANALYSIS!Q$23, DATA_ANALYSIS!U$20)</f>
        <v>21.263836036142795</v>
      </c>
      <c r="C759" s="25">
        <f t="shared" ca="1" si="11"/>
        <v>21.263836036142795</v>
      </c>
      <c r="D759" s="25">
        <f ca="1">IF(B759&gt;DATA_ANALYSIS!S$9, DATA_ANALYSIS!S$9, B759)</f>
        <v>20</v>
      </c>
      <c r="E759" s="25">
        <f ca="1">IF(B759&lt;DATA_ANALYSIS!S$8,C759,IF(B759&gt;DATA_ANALYSIS!S$9,D759,B759))</f>
        <v>20</v>
      </c>
      <c r="F759" s="25">
        <f ca="1">DATA_ANALYSIS!E$20*'MONTE CARLO ANALYSIS'!E759+DATA_ANALYSIS!R$20</f>
        <v>42.589686526355941</v>
      </c>
      <c r="G759" s="23"/>
      <c r="H759" s="23"/>
      <c r="I759" s="23"/>
    </row>
    <row r="760" spans="2:9" x14ac:dyDescent="0.25">
      <c r="B760" s="25">
        <f ca="1">_xlfn.NORM.INV(RAND(), DATA_ANALYSIS!Q$23, DATA_ANALYSIS!U$20)</f>
        <v>25.412790985747314</v>
      </c>
      <c r="C760" s="25">
        <f t="shared" ca="1" si="11"/>
        <v>25.412790985747314</v>
      </c>
      <c r="D760" s="25">
        <f ca="1">IF(B760&gt;DATA_ANALYSIS!S$9, DATA_ANALYSIS!S$9, B760)</f>
        <v>20</v>
      </c>
      <c r="E760" s="25">
        <f ca="1">IF(B760&lt;DATA_ANALYSIS!S$8,C760,IF(B760&gt;DATA_ANALYSIS!S$9,D760,B760))</f>
        <v>20</v>
      </c>
      <c r="F760" s="25">
        <f ca="1">DATA_ANALYSIS!E$20*'MONTE CARLO ANALYSIS'!E760+DATA_ANALYSIS!R$20</f>
        <v>42.589686526355941</v>
      </c>
      <c r="G760" s="23"/>
      <c r="H760" s="23"/>
      <c r="I760" s="23"/>
    </row>
    <row r="761" spans="2:9" x14ac:dyDescent="0.25">
      <c r="B761" s="25">
        <f ca="1">_xlfn.NORM.INV(RAND(), DATA_ANALYSIS!Q$23, DATA_ANALYSIS!U$20)</f>
        <v>22.879151947163319</v>
      </c>
      <c r="C761" s="25">
        <f t="shared" ca="1" si="11"/>
        <v>22.879151947163319</v>
      </c>
      <c r="D761" s="25">
        <f ca="1">IF(B761&gt;DATA_ANALYSIS!S$9, DATA_ANALYSIS!S$9, B761)</f>
        <v>20</v>
      </c>
      <c r="E761" s="25">
        <f ca="1">IF(B761&lt;DATA_ANALYSIS!S$8,C761,IF(B761&gt;DATA_ANALYSIS!S$9,D761,B761))</f>
        <v>20</v>
      </c>
      <c r="F761" s="25">
        <f ca="1">DATA_ANALYSIS!E$20*'MONTE CARLO ANALYSIS'!E761+DATA_ANALYSIS!R$20</f>
        <v>42.589686526355941</v>
      </c>
      <c r="G761" s="23"/>
      <c r="H761" s="23"/>
      <c r="I761" s="23"/>
    </row>
    <row r="762" spans="2:9" x14ac:dyDescent="0.25">
      <c r="B762" s="25">
        <f ca="1">_xlfn.NORM.INV(RAND(), DATA_ANALYSIS!Q$23, DATA_ANALYSIS!U$20)</f>
        <v>32.09917981253389</v>
      </c>
      <c r="C762" s="25">
        <f t="shared" ca="1" si="11"/>
        <v>32.09917981253389</v>
      </c>
      <c r="D762" s="25">
        <f ca="1">IF(B762&gt;DATA_ANALYSIS!S$9, DATA_ANALYSIS!S$9, B762)</f>
        <v>20</v>
      </c>
      <c r="E762" s="25">
        <f ca="1">IF(B762&lt;DATA_ANALYSIS!S$8,C762,IF(B762&gt;DATA_ANALYSIS!S$9,D762,B762))</f>
        <v>20</v>
      </c>
      <c r="F762" s="25">
        <f ca="1">DATA_ANALYSIS!E$20*'MONTE CARLO ANALYSIS'!E762+DATA_ANALYSIS!R$20</f>
        <v>42.589686526355941</v>
      </c>
      <c r="G762" s="23"/>
      <c r="H762" s="23"/>
      <c r="I762" s="23"/>
    </row>
    <row r="763" spans="2:9" x14ac:dyDescent="0.25">
      <c r="B763" s="25">
        <f ca="1">_xlfn.NORM.INV(RAND(), DATA_ANALYSIS!Q$23, DATA_ANALYSIS!U$20)</f>
        <v>34.068654919882768</v>
      </c>
      <c r="C763" s="25">
        <f t="shared" ca="1" si="11"/>
        <v>34.068654919882768</v>
      </c>
      <c r="D763" s="25">
        <f ca="1">IF(B763&gt;DATA_ANALYSIS!S$9, DATA_ANALYSIS!S$9, B763)</f>
        <v>20</v>
      </c>
      <c r="E763" s="25">
        <f ca="1">IF(B763&lt;DATA_ANALYSIS!S$8,C763,IF(B763&gt;DATA_ANALYSIS!S$9,D763,B763))</f>
        <v>20</v>
      </c>
      <c r="F763" s="25">
        <f ca="1">DATA_ANALYSIS!E$20*'MONTE CARLO ANALYSIS'!E763+DATA_ANALYSIS!R$20</f>
        <v>42.589686526355941</v>
      </c>
      <c r="G763" s="23"/>
      <c r="H763" s="23"/>
      <c r="I763" s="23"/>
    </row>
    <row r="764" spans="2:9" x14ac:dyDescent="0.25">
      <c r="B764" s="25">
        <f ca="1">_xlfn.NORM.INV(RAND(), DATA_ANALYSIS!Q$23, DATA_ANALYSIS!U$20)</f>
        <v>29.704917606607857</v>
      </c>
      <c r="C764" s="25">
        <f t="shared" ca="1" si="11"/>
        <v>29.704917606607857</v>
      </c>
      <c r="D764" s="25">
        <f ca="1">IF(B764&gt;DATA_ANALYSIS!S$9, DATA_ANALYSIS!S$9, B764)</f>
        <v>20</v>
      </c>
      <c r="E764" s="25">
        <f ca="1">IF(B764&lt;DATA_ANALYSIS!S$8,C764,IF(B764&gt;DATA_ANALYSIS!S$9,D764,B764))</f>
        <v>20</v>
      </c>
      <c r="F764" s="25">
        <f ca="1">DATA_ANALYSIS!E$20*'MONTE CARLO ANALYSIS'!E764+DATA_ANALYSIS!R$20</f>
        <v>42.589686526355941</v>
      </c>
      <c r="G764" s="23"/>
      <c r="H764" s="23"/>
      <c r="I764" s="23"/>
    </row>
    <row r="765" spans="2:9" x14ac:dyDescent="0.25">
      <c r="B765" s="25">
        <f ca="1">_xlfn.NORM.INV(RAND(), DATA_ANALYSIS!Q$23, DATA_ANALYSIS!U$20)</f>
        <v>-2.3518755116876591</v>
      </c>
      <c r="C765" s="25">
        <f t="shared" ca="1" si="11"/>
        <v>0</v>
      </c>
      <c r="D765" s="25">
        <f ca="1">IF(B765&gt;DATA_ANALYSIS!S$9, DATA_ANALYSIS!S$9, B765)</f>
        <v>-2.3518755116876591</v>
      </c>
      <c r="E765" s="25">
        <f ca="1">IF(B765&lt;DATA_ANALYSIS!S$8,C765,IF(B765&gt;DATA_ANALYSIS!S$9,D765,B765))</f>
        <v>0</v>
      </c>
      <c r="F765" s="25">
        <f ca="1">DATA_ANALYSIS!E$20*'MONTE CARLO ANALYSIS'!E765+DATA_ANALYSIS!R$20</f>
        <v>-1.2273160806256698</v>
      </c>
      <c r="G765" s="23"/>
      <c r="H765" s="23"/>
      <c r="I765" s="23"/>
    </row>
    <row r="766" spans="2:9" x14ac:dyDescent="0.25">
      <c r="B766" s="25">
        <f ca="1">_xlfn.NORM.INV(RAND(), DATA_ANALYSIS!Q$23, DATA_ANALYSIS!U$20)</f>
        <v>12.678121970091297</v>
      </c>
      <c r="C766" s="25">
        <f t="shared" ca="1" si="11"/>
        <v>12.678121970091297</v>
      </c>
      <c r="D766" s="25">
        <f ca="1">IF(B766&gt;DATA_ANALYSIS!S$9, DATA_ANALYSIS!S$9, B766)</f>
        <v>12.678121970091297</v>
      </c>
      <c r="E766" s="25">
        <f ca="1">IF(B766&lt;DATA_ANALYSIS!S$8,C766,IF(B766&gt;DATA_ANALYSIS!S$9,D766,B766))</f>
        <v>12.678121970091297</v>
      </c>
      <c r="F766" s="25">
        <f ca="1">DATA_ANALYSIS!E$20*'MONTE CARLO ANALYSIS'!E766+DATA_ANALYSIS!R$20</f>
        <v>26.54854909013039</v>
      </c>
      <c r="G766" s="23"/>
      <c r="H766" s="23"/>
      <c r="I766" s="23"/>
    </row>
    <row r="767" spans="2:9" x14ac:dyDescent="0.25">
      <c r="B767" s="25">
        <f ca="1">_xlfn.NORM.INV(RAND(), DATA_ANALYSIS!Q$23, DATA_ANALYSIS!U$20)</f>
        <v>1.0743814120330732</v>
      </c>
      <c r="C767" s="25">
        <f t="shared" ca="1" si="11"/>
        <v>1.0743814120330732</v>
      </c>
      <c r="D767" s="25">
        <f ca="1">IF(B767&gt;DATA_ANALYSIS!S$9, DATA_ANALYSIS!S$9, B767)</f>
        <v>1.0743814120330732</v>
      </c>
      <c r="E767" s="25">
        <f ca="1">IF(B767&lt;DATA_ANALYSIS!S$8,C767,IF(B767&gt;DATA_ANALYSIS!S$9,D767,B767))</f>
        <v>1.0743814120330732</v>
      </c>
      <c r="F767" s="25">
        <f ca="1">DATA_ANALYSIS!E$20*'MONTE CARLO ANALYSIS'!E767+DATA_ANALYSIS!R$20</f>
        <v>1.1264925759716182</v>
      </c>
      <c r="G767" s="23"/>
      <c r="H767" s="23"/>
      <c r="I767" s="23"/>
    </row>
    <row r="768" spans="2:9" x14ac:dyDescent="0.25">
      <c r="B768" s="25">
        <f ca="1">_xlfn.NORM.INV(RAND(), DATA_ANALYSIS!Q$23, DATA_ANALYSIS!U$20)</f>
        <v>2.4852896578562493</v>
      </c>
      <c r="C768" s="25">
        <f t="shared" ca="1" si="11"/>
        <v>2.4852896578562493</v>
      </c>
      <c r="D768" s="25">
        <f ca="1">IF(B768&gt;DATA_ANALYSIS!S$9, DATA_ANALYSIS!S$9, B768)</f>
        <v>2.4852896578562493</v>
      </c>
      <c r="E768" s="25">
        <f ca="1">IF(B768&lt;DATA_ANALYSIS!S$8,C768,IF(B768&gt;DATA_ANALYSIS!S$9,D768,B768))</f>
        <v>2.4852896578562493</v>
      </c>
      <c r="F768" s="25">
        <f ca="1">DATA_ANALYSIS!E$20*'MONTE CARLO ANALYSIS'!E768+DATA_ANALYSIS!R$20</f>
        <v>4.2175810902439164</v>
      </c>
      <c r="G768" s="23"/>
      <c r="H768" s="23"/>
      <c r="I768" s="23"/>
    </row>
    <row r="769" spans="2:9" x14ac:dyDescent="0.25">
      <c r="B769" s="25">
        <f ca="1">_xlfn.NORM.INV(RAND(), DATA_ANALYSIS!Q$23, DATA_ANALYSIS!U$20)</f>
        <v>28.502127206290726</v>
      </c>
      <c r="C769" s="25">
        <f t="shared" ca="1" si="11"/>
        <v>28.502127206290726</v>
      </c>
      <c r="D769" s="25">
        <f ca="1">IF(B769&gt;DATA_ANALYSIS!S$9, DATA_ANALYSIS!S$9, B769)</f>
        <v>20</v>
      </c>
      <c r="E769" s="25">
        <f ca="1">IF(B769&lt;DATA_ANALYSIS!S$8,C769,IF(B769&gt;DATA_ANALYSIS!S$9,D769,B769))</f>
        <v>20</v>
      </c>
      <c r="F769" s="25">
        <f ca="1">DATA_ANALYSIS!E$20*'MONTE CARLO ANALYSIS'!E769+DATA_ANALYSIS!R$20</f>
        <v>42.589686526355941</v>
      </c>
      <c r="G769" s="23"/>
      <c r="H769" s="23"/>
      <c r="I769" s="23"/>
    </row>
    <row r="770" spans="2:9" x14ac:dyDescent="0.25">
      <c r="B770" s="25">
        <f ca="1">_xlfn.NORM.INV(RAND(), DATA_ANALYSIS!Q$23, DATA_ANALYSIS!U$20)</f>
        <v>8.2443902121664578</v>
      </c>
      <c r="C770" s="25">
        <f t="shared" ca="1" si="11"/>
        <v>8.2443902121664578</v>
      </c>
      <c r="D770" s="25">
        <f ca="1">IF(B770&gt;DATA_ANALYSIS!S$9, DATA_ANALYSIS!S$9, B770)</f>
        <v>8.2443902121664578</v>
      </c>
      <c r="E770" s="25">
        <f ca="1">IF(B770&lt;DATA_ANALYSIS!S$8,C770,IF(B770&gt;DATA_ANALYSIS!S$9,D770,B770))</f>
        <v>8.2443902121664578</v>
      </c>
      <c r="F770" s="25">
        <f ca="1">DATA_ANALYSIS!E$20*'MONTE CARLO ANALYSIS'!E770+DATA_ANALYSIS!R$20</f>
        <v>16.8349072903479</v>
      </c>
      <c r="G770" s="23"/>
      <c r="H770" s="23"/>
      <c r="I770" s="23"/>
    </row>
    <row r="771" spans="2:9" x14ac:dyDescent="0.25">
      <c r="B771" s="25">
        <f ca="1">_xlfn.NORM.INV(RAND(), DATA_ANALYSIS!Q$23, DATA_ANALYSIS!U$20)</f>
        <v>4.9515570409011573</v>
      </c>
      <c r="C771" s="25">
        <f t="shared" ca="1" si="11"/>
        <v>4.9515570409011573</v>
      </c>
      <c r="D771" s="25">
        <f ca="1">IF(B771&gt;DATA_ANALYSIS!S$9, DATA_ANALYSIS!S$9, B771)</f>
        <v>4.9515570409011573</v>
      </c>
      <c r="E771" s="25">
        <f ca="1">IF(B771&lt;DATA_ANALYSIS!S$8,C771,IF(B771&gt;DATA_ANALYSIS!S$9,D771,B771))</f>
        <v>4.9515570409011573</v>
      </c>
      <c r="F771" s="25">
        <f ca="1">DATA_ANALYSIS!E$20*'MONTE CARLO ANALYSIS'!E771+DATA_ANALYSIS!R$20</f>
        <v>9.6208033078635378</v>
      </c>
      <c r="G771" s="23"/>
      <c r="H771" s="23"/>
      <c r="I771" s="23"/>
    </row>
    <row r="772" spans="2:9" x14ac:dyDescent="0.25">
      <c r="B772" s="25">
        <f ca="1">_xlfn.NORM.INV(RAND(), DATA_ANALYSIS!Q$23, DATA_ANALYSIS!U$20)</f>
        <v>30.140831897795891</v>
      </c>
      <c r="C772" s="25">
        <f t="shared" ca="1" si="11"/>
        <v>30.140831897795891</v>
      </c>
      <c r="D772" s="25">
        <f ca="1">IF(B772&gt;DATA_ANALYSIS!S$9, DATA_ANALYSIS!S$9, B772)</f>
        <v>20</v>
      </c>
      <c r="E772" s="25">
        <f ca="1">IF(B772&lt;DATA_ANALYSIS!S$8,C772,IF(B772&gt;DATA_ANALYSIS!S$9,D772,B772))</f>
        <v>20</v>
      </c>
      <c r="F772" s="25">
        <f ca="1">DATA_ANALYSIS!E$20*'MONTE CARLO ANALYSIS'!E772+DATA_ANALYSIS!R$20</f>
        <v>42.589686526355941</v>
      </c>
      <c r="G772" s="23"/>
      <c r="H772" s="23"/>
      <c r="I772" s="23"/>
    </row>
    <row r="773" spans="2:9" x14ac:dyDescent="0.25">
      <c r="B773" s="25">
        <f ca="1">_xlfn.NORM.INV(RAND(), DATA_ANALYSIS!Q$23, DATA_ANALYSIS!U$20)</f>
        <v>7.819889758244857</v>
      </c>
      <c r="C773" s="25">
        <f t="shared" ref="C773:C836" ca="1" si="12">IF(B773&lt;0,0, B773)</f>
        <v>7.819889758244857</v>
      </c>
      <c r="D773" s="25">
        <f ca="1">IF(B773&gt;DATA_ANALYSIS!S$9, DATA_ANALYSIS!S$9, B773)</f>
        <v>7.819889758244857</v>
      </c>
      <c r="E773" s="25">
        <f ca="1">IF(B773&lt;DATA_ANALYSIS!S$8,C773,IF(B773&gt;DATA_ANALYSIS!S$9,D773,B773))</f>
        <v>7.819889758244857</v>
      </c>
      <c r="F773" s="25">
        <f ca="1">DATA_ANALYSIS!E$20*'MONTE CARLO ANALYSIS'!E773+DATA_ANALYSIS!R$20</f>
        <v>15.904890415540514</v>
      </c>
      <c r="G773" s="23"/>
      <c r="H773" s="23"/>
      <c r="I773" s="23"/>
    </row>
    <row r="774" spans="2:9" x14ac:dyDescent="0.25">
      <c r="B774" s="25">
        <f ca="1">_xlfn.NORM.INV(RAND(), DATA_ANALYSIS!Q$23, DATA_ANALYSIS!U$20)</f>
        <v>26.633486140613854</v>
      </c>
      <c r="C774" s="25">
        <f t="shared" ca="1" si="12"/>
        <v>26.633486140613854</v>
      </c>
      <c r="D774" s="25">
        <f ca="1">IF(B774&gt;DATA_ANALYSIS!S$9, DATA_ANALYSIS!S$9, B774)</f>
        <v>20</v>
      </c>
      <c r="E774" s="25">
        <f ca="1">IF(B774&lt;DATA_ANALYSIS!S$8,C774,IF(B774&gt;DATA_ANALYSIS!S$9,D774,B774))</f>
        <v>20</v>
      </c>
      <c r="F774" s="25">
        <f ca="1">DATA_ANALYSIS!E$20*'MONTE CARLO ANALYSIS'!E774+DATA_ANALYSIS!R$20</f>
        <v>42.589686526355941</v>
      </c>
      <c r="G774" s="23"/>
      <c r="H774" s="23"/>
      <c r="I774" s="23"/>
    </row>
    <row r="775" spans="2:9" x14ac:dyDescent="0.25">
      <c r="B775" s="25">
        <f ca="1">_xlfn.NORM.INV(RAND(), DATA_ANALYSIS!Q$23, DATA_ANALYSIS!U$20)</f>
        <v>32.967202312956921</v>
      </c>
      <c r="C775" s="25">
        <f t="shared" ca="1" si="12"/>
        <v>32.967202312956921</v>
      </c>
      <c r="D775" s="25">
        <f ca="1">IF(B775&gt;DATA_ANALYSIS!S$9, DATA_ANALYSIS!S$9, B775)</f>
        <v>20</v>
      </c>
      <c r="E775" s="25">
        <f ca="1">IF(B775&lt;DATA_ANALYSIS!S$8,C775,IF(B775&gt;DATA_ANALYSIS!S$9,D775,B775))</f>
        <v>20</v>
      </c>
      <c r="F775" s="25">
        <f ca="1">DATA_ANALYSIS!E$20*'MONTE CARLO ANALYSIS'!E775+DATA_ANALYSIS!R$20</f>
        <v>42.589686526355941</v>
      </c>
      <c r="G775" s="23"/>
      <c r="H775" s="23"/>
      <c r="I775" s="23"/>
    </row>
    <row r="776" spans="2:9" x14ac:dyDescent="0.25">
      <c r="B776" s="25">
        <f ca="1">_xlfn.NORM.INV(RAND(), DATA_ANALYSIS!Q$23, DATA_ANALYSIS!U$20)</f>
        <v>19.713838257566742</v>
      </c>
      <c r="C776" s="25">
        <f t="shared" ca="1" si="12"/>
        <v>19.713838257566742</v>
      </c>
      <c r="D776" s="25">
        <f ca="1">IF(B776&gt;DATA_ANALYSIS!S$9, DATA_ANALYSIS!S$9, B776)</f>
        <v>19.713838257566742</v>
      </c>
      <c r="E776" s="25">
        <f ca="1">IF(B776&lt;DATA_ANALYSIS!S$8,C776,IF(B776&gt;DATA_ANALYSIS!S$9,D776,B776))</f>
        <v>19.713838257566742</v>
      </c>
      <c r="F776" s="25">
        <f ca="1">DATA_ANALYSIS!E$20*'MONTE CARLO ANALYSIS'!E776+DATA_ANALYSIS!R$20</f>
        <v>41.962749035645118</v>
      </c>
      <c r="G776" s="23"/>
      <c r="H776" s="23"/>
      <c r="I776" s="23"/>
    </row>
    <row r="777" spans="2:9" x14ac:dyDescent="0.25">
      <c r="B777" s="25">
        <f ca="1">_xlfn.NORM.INV(RAND(), DATA_ANALYSIS!Q$23, DATA_ANALYSIS!U$20)</f>
        <v>17.449157557425778</v>
      </c>
      <c r="C777" s="25">
        <f t="shared" ca="1" si="12"/>
        <v>17.449157557425778</v>
      </c>
      <c r="D777" s="25">
        <f ca="1">IF(B777&gt;DATA_ANALYSIS!S$9, DATA_ANALYSIS!S$9, B777)</f>
        <v>17.449157557425778</v>
      </c>
      <c r="E777" s="25">
        <f ca="1">IF(B777&lt;DATA_ANALYSIS!S$8,C777,IF(B777&gt;DATA_ANALYSIS!S$9,D777,B777))</f>
        <v>17.449157557425778</v>
      </c>
      <c r="F777" s="25">
        <f ca="1">DATA_ANALYSIS!E$20*'MONTE CARLO ANALYSIS'!E777+DATA_ANALYSIS!R$20</f>
        <v>37.00117302854224</v>
      </c>
      <c r="G777" s="23"/>
      <c r="H777" s="23"/>
      <c r="I777" s="23"/>
    </row>
    <row r="778" spans="2:9" x14ac:dyDescent="0.25">
      <c r="B778" s="25">
        <f ca="1">_xlfn.NORM.INV(RAND(), DATA_ANALYSIS!Q$23, DATA_ANALYSIS!U$20)</f>
        <v>25.322758598896733</v>
      </c>
      <c r="C778" s="25">
        <f t="shared" ca="1" si="12"/>
        <v>25.322758598896733</v>
      </c>
      <c r="D778" s="25">
        <f ca="1">IF(B778&gt;DATA_ANALYSIS!S$9, DATA_ANALYSIS!S$9, B778)</f>
        <v>20</v>
      </c>
      <c r="E778" s="25">
        <f ca="1">IF(B778&lt;DATA_ANALYSIS!S$8,C778,IF(B778&gt;DATA_ANALYSIS!S$9,D778,B778))</f>
        <v>20</v>
      </c>
      <c r="F778" s="25">
        <f ca="1">DATA_ANALYSIS!E$20*'MONTE CARLO ANALYSIS'!E778+DATA_ANALYSIS!R$20</f>
        <v>42.589686526355941</v>
      </c>
      <c r="G778" s="23"/>
      <c r="H778" s="23"/>
      <c r="I778" s="23"/>
    </row>
    <row r="779" spans="2:9" x14ac:dyDescent="0.25">
      <c r="B779" s="25">
        <f ca="1">_xlfn.NORM.INV(RAND(), DATA_ANALYSIS!Q$23, DATA_ANALYSIS!U$20)</f>
        <v>28.474601721492654</v>
      </c>
      <c r="C779" s="25">
        <f t="shared" ca="1" si="12"/>
        <v>28.474601721492654</v>
      </c>
      <c r="D779" s="25">
        <f ca="1">IF(B779&gt;DATA_ANALYSIS!S$9, DATA_ANALYSIS!S$9, B779)</f>
        <v>20</v>
      </c>
      <c r="E779" s="25">
        <f ca="1">IF(B779&lt;DATA_ANALYSIS!S$8,C779,IF(B779&gt;DATA_ANALYSIS!S$9,D779,B779))</f>
        <v>20</v>
      </c>
      <c r="F779" s="25">
        <f ca="1">DATA_ANALYSIS!E$20*'MONTE CARLO ANALYSIS'!E779+DATA_ANALYSIS!R$20</f>
        <v>42.589686526355941</v>
      </c>
      <c r="G779" s="23"/>
      <c r="H779" s="23"/>
      <c r="I779" s="23"/>
    </row>
    <row r="780" spans="2:9" x14ac:dyDescent="0.25">
      <c r="B780" s="25">
        <f ca="1">_xlfn.NORM.INV(RAND(), DATA_ANALYSIS!Q$23, DATA_ANALYSIS!U$20)</f>
        <v>39.718453878422004</v>
      </c>
      <c r="C780" s="25">
        <f t="shared" ca="1" si="12"/>
        <v>39.718453878422004</v>
      </c>
      <c r="D780" s="25">
        <f ca="1">IF(B780&gt;DATA_ANALYSIS!S$9, DATA_ANALYSIS!S$9, B780)</f>
        <v>20</v>
      </c>
      <c r="E780" s="25">
        <f ca="1">IF(B780&lt;DATA_ANALYSIS!S$8,C780,IF(B780&gt;DATA_ANALYSIS!S$9,D780,B780))</f>
        <v>20</v>
      </c>
      <c r="F780" s="25">
        <f ca="1">DATA_ANALYSIS!E$20*'MONTE CARLO ANALYSIS'!E780+DATA_ANALYSIS!R$20</f>
        <v>42.589686526355941</v>
      </c>
      <c r="G780" s="23"/>
      <c r="H780" s="23"/>
      <c r="I780" s="23"/>
    </row>
    <row r="781" spans="2:9" x14ac:dyDescent="0.25">
      <c r="B781" s="25">
        <f ca="1">_xlfn.NORM.INV(RAND(), DATA_ANALYSIS!Q$23, DATA_ANALYSIS!U$20)</f>
        <v>31.597470365985842</v>
      </c>
      <c r="C781" s="25">
        <f t="shared" ca="1" si="12"/>
        <v>31.597470365985842</v>
      </c>
      <c r="D781" s="25">
        <f ca="1">IF(B781&gt;DATA_ANALYSIS!S$9, DATA_ANALYSIS!S$9, B781)</f>
        <v>20</v>
      </c>
      <c r="E781" s="25">
        <f ca="1">IF(B781&lt;DATA_ANALYSIS!S$8,C781,IF(B781&gt;DATA_ANALYSIS!S$9,D781,B781))</f>
        <v>20</v>
      </c>
      <c r="F781" s="25">
        <f ca="1">DATA_ANALYSIS!E$20*'MONTE CARLO ANALYSIS'!E781+DATA_ANALYSIS!R$20</f>
        <v>42.589686526355941</v>
      </c>
      <c r="G781" s="23"/>
      <c r="H781" s="23"/>
      <c r="I781" s="23"/>
    </row>
    <row r="782" spans="2:9" x14ac:dyDescent="0.25">
      <c r="B782" s="25">
        <f ca="1">_xlfn.NORM.INV(RAND(), DATA_ANALYSIS!Q$23, DATA_ANALYSIS!U$20)</f>
        <v>20.557179514549976</v>
      </c>
      <c r="C782" s="25">
        <f t="shared" ca="1" si="12"/>
        <v>20.557179514549976</v>
      </c>
      <c r="D782" s="25">
        <f ca="1">IF(B782&gt;DATA_ANALYSIS!S$9, DATA_ANALYSIS!S$9, B782)</f>
        <v>20</v>
      </c>
      <c r="E782" s="25">
        <f ca="1">IF(B782&lt;DATA_ANALYSIS!S$8,C782,IF(B782&gt;DATA_ANALYSIS!S$9,D782,B782))</f>
        <v>20</v>
      </c>
      <c r="F782" s="25">
        <f ca="1">DATA_ANALYSIS!E$20*'MONTE CARLO ANALYSIS'!E782+DATA_ANALYSIS!R$20</f>
        <v>42.589686526355941</v>
      </c>
      <c r="G782" s="23"/>
      <c r="H782" s="23"/>
      <c r="I782" s="23"/>
    </row>
    <row r="783" spans="2:9" x14ac:dyDescent="0.25">
      <c r="B783" s="25">
        <f ca="1">_xlfn.NORM.INV(RAND(), DATA_ANALYSIS!Q$23, DATA_ANALYSIS!U$20)</f>
        <v>21.404933147447132</v>
      </c>
      <c r="C783" s="25">
        <f t="shared" ca="1" si="12"/>
        <v>21.404933147447132</v>
      </c>
      <c r="D783" s="25">
        <f ca="1">IF(B783&gt;DATA_ANALYSIS!S$9, DATA_ANALYSIS!S$9, B783)</f>
        <v>20</v>
      </c>
      <c r="E783" s="25">
        <f ca="1">IF(B783&lt;DATA_ANALYSIS!S$8,C783,IF(B783&gt;DATA_ANALYSIS!S$9,D783,B783))</f>
        <v>20</v>
      </c>
      <c r="F783" s="25">
        <f ca="1">DATA_ANALYSIS!E$20*'MONTE CARLO ANALYSIS'!E783+DATA_ANALYSIS!R$20</f>
        <v>42.589686526355941</v>
      </c>
      <c r="G783" s="23"/>
      <c r="H783" s="23"/>
      <c r="I783" s="23"/>
    </row>
    <row r="784" spans="2:9" x14ac:dyDescent="0.25">
      <c r="B784" s="25">
        <f ca="1">_xlfn.NORM.INV(RAND(), DATA_ANALYSIS!Q$23, DATA_ANALYSIS!U$20)</f>
        <v>-4.8378257680614674</v>
      </c>
      <c r="C784" s="25">
        <f t="shared" ca="1" si="12"/>
        <v>0</v>
      </c>
      <c r="D784" s="25">
        <f ca="1">IF(B784&gt;DATA_ANALYSIS!S$9, DATA_ANALYSIS!S$9, B784)</f>
        <v>-4.8378257680614674</v>
      </c>
      <c r="E784" s="25">
        <f ca="1">IF(B784&lt;DATA_ANALYSIS!S$8,C784,IF(B784&gt;DATA_ANALYSIS!S$9,D784,B784))</f>
        <v>0</v>
      </c>
      <c r="F784" s="25">
        <f ca="1">DATA_ANALYSIS!E$20*'MONTE CARLO ANALYSIS'!E784+DATA_ANALYSIS!R$20</f>
        <v>-1.2273160806256698</v>
      </c>
      <c r="G784" s="23"/>
      <c r="H784" s="23"/>
      <c r="I784" s="23"/>
    </row>
    <row r="785" spans="2:9" x14ac:dyDescent="0.25">
      <c r="B785" s="25">
        <f ca="1">_xlfn.NORM.INV(RAND(), DATA_ANALYSIS!Q$23, DATA_ANALYSIS!U$20)</f>
        <v>35.823030620739125</v>
      </c>
      <c r="C785" s="25">
        <f t="shared" ca="1" si="12"/>
        <v>35.823030620739125</v>
      </c>
      <c r="D785" s="25">
        <f ca="1">IF(B785&gt;DATA_ANALYSIS!S$9, DATA_ANALYSIS!S$9, B785)</f>
        <v>20</v>
      </c>
      <c r="E785" s="25">
        <f ca="1">IF(B785&lt;DATA_ANALYSIS!S$8,C785,IF(B785&gt;DATA_ANALYSIS!S$9,D785,B785))</f>
        <v>20</v>
      </c>
      <c r="F785" s="25">
        <f ca="1">DATA_ANALYSIS!E$20*'MONTE CARLO ANALYSIS'!E785+DATA_ANALYSIS!R$20</f>
        <v>42.589686526355941</v>
      </c>
      <c r="G785" s="23"/>
      <c r="H785" s="23"/>
      <c r="I785" s="23"/>
    </row>
    <row r="786" spans="2:9" x14ac:dyDescent="0.25">
      <c r="B786" s="25">
        <f ca="1">_xlfn.NORM.INV(RAND(), DATA_ANALYSIS!Q$23, DATA_ANALYSIS!U$20)</f>
        <v>29.138569400867318</v>
      </c>
      <c r="C786" s="25">
        <f t="shared" ca="1" si="12"/>
        <v>29.138569400867318</v>
      </c>
      <c r="D786" s="25">
        <f ca="1">IF(B786&gt;DATA_ANALYSIS!S$9, DATA_ANALYSIS!S$9, B786)</f>
        <v>20</v>
      </c>
      <c r="E786" s="25">
        <f ca="1">IF(B786&lt;DATA_ANALYSIS!S$8,C786,IF(B786&gt;DATA_ANALYSIS!S$9,D786,B786))</f>
        <v>20</v>
      </c>
      <c r="F786" s="25">
        <f ca="1">DATA_ANALYSIS!E$20*'MONTE CARLO ANALYSIS'!E786+DATA_ANALYSIS!R$20</f>
        <v>42.589686526355941</v>
      </c>
      <c r="G786" s="23"/>
      <c r="H786" s="23"/>
      <c r="I786" s="23"/>
    </row>
    <row r="787" spans="2:9" x14ac:dyDescent="0.25">
      <c r="B787" s="25">
        <f ca="1">_xlfn.NORM.INV(RAND(), DATA_ANALYSIS!Q$23, DATA_ANALYSIS!U$20)</f>
        <v>27.531375774150916</v>
      </c>
      <c r="C787" s="25">
        <f t="shared" ca="1" si="12"/>
        <v>27.531375774150916</v>
      </c>
      <c r="D787" s="25">
        <f ca="1">IF(B787&gt;DATA_ANALYSIS!S$9, DATA_ANALYSIS!S$9, B787)</f>
        <v>20</v>
      </c>
      <c r="E787" s="25">
        <f ca="1">IF(B787&lt;DATA_ANALYSIS!S$8,C787,IF(B787&gt;DATA_ANALYSIS!S$9,D787,B787))</f>
        <v>20</v>
      </c>
      <c r="F787" s="25">
        <f ca="1">DATA_ANALYSIS!E$20*'MONTE CARLO ANALYSIS'!E787+DATA_ANALYSIS!R$20</f>
        <v>42.589686526355941</v>
      </c>
      <c r="G787" s="23"/>
      <c r="H787" s="23"/>
      <c r="I787" s="23"/>
    </row>
    <row r="788" spans="2:9" x14ac:dyDescent="0.25">
      <c r="B788" s="25">
        <f ca="1">_xlfn.NORM.INV(RAND(), DATA_ANALYSIS!Q$23, DATA_ANALYSIS!U$20)</f>
        <v>9.6805888049526132</v>
      </c>
      <c r="C788" s="25">
        <f t="shared" ca="1" si="12"/>
        <v>9.6805888049526132</v>
      </c>
      <c r="D788" s="25">
        <f ca="1">IF(B788&gt;DATA_ANALYSIS!S$9, DATA_ANALYSIS!S$9, B788)</f>
        <v>9.6805888049526132</v>
      </c>
      <c r="E788" s="25">
        <f ca="1">IF(B788&lt;DATA_ANALYSIS!S$8,C788,IF(B788&gt;DATA_ANALYSIS!S$9,D788,B788))</f>
        <v>9.6805888049526132</v>
      </c>
      <c r="F788" s="25">
        <f ca="1">DATA_ANALYSIS!E$20*'MONTE CARLO ANALYSIS'!E788+DATA_ANALYSIS!R$20</f>
        <v>19.981403164560614</v>
      </c>
      <c r="G788" s="23"/>
      <c r="H788" s="23"/>
      <c r="I788" s="23"/>
    </row>
    <row r="789" spans="2:9" x14ac:dyDescent="0.25">
      <c r="B789" s="25">
        <f ca="1">_xlfn.NORM.INV(RAND(), DATA_ANALYSIS!Q$23, DATA_ANALYSIS!U$20)</f>
        <v>41.159876530671852</v>
      </c>
      <c r="C789" s="25">
        <f t="shared" ca="1" si="12"/>
        <v>41.159876530671852</v>
      </c>
      <c r="D789" s="25">
        <f ca="1">IF(B789&gt;DATA_ANALYSIS!S$9, DATA_ANALYSIS!S$9, B789)</f>
        <v>20</v>
      </c>
      <c r="E789" s="25">
        <f ca="1">IF(B789&lt;DATA_ANALYSIS!S$8,C789,IF(B789&gt;DATA_ANALYSIS!S$9,D789,B789))</f>
        <v>20</v>
      </c>
      <c r="F789" s="25">
        <f ca="1">DATA_ANALYSIS!E$20*'MONTE CARLO ANALYSIS'!E789+DATA_ANALYSIS!R$20</f>
        <v>42.589686526355941</v>
      </c>
      <c r="G789" s="23"/>
      <c r="H789" s="23"/>
      <c r="I789" s="23"/>
    </row>
    <row r="790" spans="2:9" x14ac:dyDescent="0.25">
      <c r="B790" s="25">
        <f ca="1">_xlfn.NORM.INV(RAND(), DATA_ANALYSIS!Q$23, DATA_ANALYSIS!U$20)</f>
        <v>9.1519127240167197</v>
      </c>
      <c r="C790" s="25">
        <f t="shared" ca="1" si="12"/>
        <v>9.1519127240167197</v>
      </c>
      <c r="D790" s="25">
        <f ca="1">IF(B790&gt;DATA_ANALYSIS!S$9, DATA_ANALYSIS!S$9, B790)</f>
        <v>9.1519127240167197</v>
      </c>
      <c r="E790" s="25">
        <f ca="1">IF(B790&lt;DATA_ANALYSIS!S$8,C790,IF(B790&gt;DATA_ANALYSIS!S$9,D790,B790))</f>
        <v>9.1519127240167197</v>
      </c>
      <c r="F790" s="25">
        <f ca="1">DATA_ANALYSIS!E$20*'MONTE CARLO ANALYSIS'!E790+DATA_ANALYSIS!R$20</f>
        <v>18.823153103729769</v>
      </c>
      <c r="G790" s="23"/>
      <c r="H790" s="23"/>
      <c r="I790" s="23"/>
    </row>
    <row r="791" spans="2:9" x14ac:dyDescent="0.25">
      <c r="B791" s="25">
        <f ca="1">_xlfn.NORM.INV(RAND(), DATA_ANALYSIS!Q$23, DATA_ANALYSIS!U$20)</f>
        <v>17.43008773463464</v>
      </c>
      <c r="C791" s="25">
        <f t="shared" ca="1" si="12"/>
        <v>17.43008773463464</v>
      </c>
      <c r="D791" s="25">
        <f ca="1">IF(B791&gt;DATA_ANALYSIS!S$9, DATA_ANALYSIS!S$9, B791)</f>
        <v>17.43008773463464</v>
      </c>
      <c r="E791" s="25">
        <f ca="1">IF(B791&lt;DATA_ANALYSIS!S$8,C791,IF(B791&gt;DATA_ANALYSIS!S$9,D791,B791))</f>
        <v>17.43008773463464</v>
      </c>
      <c r="F791" s="25">
        <f ca="1">DATA_ANALYSIS!E$20*'MONTE CARLO ANALYSIS'!E791+DATA_ANALYSIS!R$20</f>
        <v>36.959393904794538</v>
      </c>
      <c r="G791" s="23"/>
      <c r="H791" s="23"/>
      <c r="I791" s="23"/>
    </row>
    <row r="792" spans="2:9" x14ac:dyDescent="0.25">
      <c r="B792" s="25">
        <f ca="1">_xlfn.NORM.INV(RAND(), DATA_ANALYSIS!Q$23, DATA_ANALYSIS!U$20)</f>
        <v>8.0986295560791515</v>
      </c>
      <c r="C792" s="25">
        <f t="shared" ca="1" si="12"/>
        <v>8.0986295560791515</v>
      </c>
      <c r="D792" s="25">
        <f ca="1">IF(B792&gt;DATA_ANALYSIS!S$9, DATA_ANALYSIS!S$9, B792)</f>
        <v>8.0986295560791515</v>
      </c>
      <c r="E792" s="25">
        <f ca="1">IF(B792&lt;DATA_ANALYSIS!S$8,C792,IF(B792&gt;DATA_ANALYSIS!S$9,D792,B792))</f>
        <v>8.0986295560791515</v>
      </c>
      <c r="F792" s="25">
        <f ca="1">DATA_ANALYSIS!E$20*'MONTE CARLO ANALYSIS'!E792+DATA_ANALYSIS!R$20</f>
        <v>16.515567537959257</v>
      </c>
      <c r="G792" s="23"/>
      <c r="H792" s="23"/>
      <c r="I792" s="23"/>
    </row>
    <row r="793" spans="2:9" x14ac:dyDescent="0.25">
      <c r="B793" s="25">
        <f ca="1">_xlfn.NORM.INV(RAND(), DATA_ANALYSIS!Q$23, DATA_ANALYSIS!U$20)</f>
        <v>38.145667907027544</v>
      </c>
      <c r="C793" s="25">
        <f t="shared" ca="1" si="12"/>
        <v>38.145667907027544</v>
      </c>
      <c r="D793" s="25">
        <f ca="1">IF(B793&gt;DATA_ANALYSIS!S$9, DATA_ANALYSIS!S$9, B793)</f>
        <v>20</v>
      </c>
      <c r="E793" s="25">
        <f ca="1">IF(B793&lt;DATA_ANALYSIS!S$8,C793,IF(B793&gt;DATA_ANALYSIS!S$9,D793,B793))</f>
        <v>20</v>
      </c>
      <c r="F793" s="25">
        <f ca="1">DATA_ANALYSIS!E$20*'MONTE CARLO ANALYSIS'!E793+DATA_ANALYSIS!R$20</f>
        <v>42.589686526355941</v>
      </c>
      <c r="G793" s="23"/>
      <c r="H793" s="23"/>
      <c r="I793" s="23"/>
    </row>
    <row r="794" spans="2:9" x14ac:dyDescent="0.25">
      <c r="B794" s="25">
        <f ca="1">_xlfn.NORM.INV(RAND(), DATA_ANALYSIS!Q$23, DATA_ANALYSIS!U$20)</f>
        <v>4.9368611761329255</v>
      </c>
      <c r="C794" s="25">
        <f t="shared" ca="1" si="12"/>
        <v>4.9368611761329255</v>
      </c>
      <c r="D794" s="25">
        <f ca="1">IF(B794&gt;DATA_ANALYSIS!S$9, DATA_ANALYSIS!S$9, B794)</f>
        <v>4.9368611761329255</v>
      </c>
      <c r="E794" s="25">
        <f ca="1">IF(B794&lt;DATA_ANALYSIS!S$8,C794,IF(B794&gt;DATA_ANALYSIS!S$9,D794,B794))</f>
        <v>4.9368611761329255</v>
      </c>
      <c r="F794" s="25">
        <f ca="1">DATA_ANALYSIS!E$20*'MONTE CARLO ANALYSIS'!E794+DATA_ANALYSIS!R$20</f>
        <v>9.588606870620465</v>
      </c>
      <c r="G794" s="23"/>
      <c r="H794" s="23"/>
      <c r="I794" s="23"/>
    </row>
    <row r="795" spans="2:9" x14ac:dyDescent="0.25">
      <c r="B795" s="25">
        <f ca="1">_xlfn.NORM.INV(RAND(), DATA_ANALYSIS!Q$23, DATA_ANALYSIS!U$20)</f>
        <v>-4.969190060148776E-2</v>
      </c>
      <c r="C795" s="25">
        <f t="shared" ca="1" si="12"/>
        <v>0</v>
      </c>
      <c r="D795" s="25">
        <f ca="1">IF(B795&gt;DATA_ANALYSIS!S$9, DATA_ANALYSIS!S$9, B795)</f>
        <v>-4.969190060148776E-2</v>
      </c>
      <c r="E795" s="25">
        <f ca="1">IF(B795&lt;DATA_ANALYSIS!S$8,C795,IF(B795&gt;DATA_ANALYSIS!S$9,D795,B795))</f>
        <v>0</v>
      </c>
      <c r="F795" s="25">
        <f ca="1">DATA_ANALYSIS!E$20*'MONTE CARLO ANALYSIS'!E795+DATA_ANALYSIS!R$20</f>
        <v>-1.2273160806256698</v>
      </c>
      <c r="G795" s="23"/>
      <c r="H795" s="23"/>
      <c r="I795" s="23"/>
    </row>
    <row r="796" spans="2:9" x14ac:dyDescent="0.25">
      <c r="B796" s="25">
        <f ca="1">_xlfn.NORM.INV(RAND(), DATA_ANALYSIS!Q$23, DATA_ANALYSIS!U$20)</f>
        <v>-3.4194490711549754</v>
      </c>
      <c r="C796" s="25">
        <f t="shared" ca="1" si="12"/>
        <v>0</v>
      </c>
      <c r="D796" s="25">
        <f ca="1">IF(B796&gt;DATA_ANALYSIS!S$9, DATA_ANALYSIS!S$9, B796)</f>
        <v>-3.4194490711549754</v>
      </c>
      <c r="E796" s="25">
        <f ca="1">IF(B796&lt;DATA_ANALYSIS!S$8,C796,IF(B796&gt;DATA_ANALYSIS!S$9,D796,B796))</f>
        <v>0</v>
      </c>
      <c r="F796" s="25">
        <f ca="1">DATA_ANALYSIS!E$20*'MONTE CARLO ANALYSIS'!E796+DATA_ANALYSIS!R$20</f>
        <v>-1.2273160806256698</v>
      </c>
      <c r="G796" s="23"/>
      <c r="H796" s="23"/>
      <c r="I796" s="23"/>
    </row>
    <row r="797" spans="2:9" x14ac:dyDescent="0.25">
      <c r="B797" s="25">
        <f ca="1">_xlfn.NORM.INV(RAND(), DATA_ANALYSIS!Q$23, DATA_ANALYSIS!U$20)</f>
        <v>32.025212753197863</v>
      </c>
      <c r="C797" s="25">
        <f t="shared" ca="1" si="12"/>
        <v>32.025212753197863</v>
      </c>
      <c r="D797" s="25">
        <f ca="1">IF(B797&gt;DATA_ANALYSIS!S$9, DATA_ANALYSIS!S$9, B797)</f>
        <v>20</v>
      </c>
      <c r="E797" s="25">
        <f ca="1">IF(B797&lt;DATA_ANALYSIS!S$8,C797,IF(B797&gt;DATA_ANALYSIS!S$9,D797,B797))</f>
        <v>20</v>
      </c>
      <c r="F797" s="25">
        <f ca="1">DATA_ANALYSIS!E$20*'MONTE CARLO ANALYSIS'!E797+DATA_ANALYSIS!R$20</f>
        <v>42.589686526355941</v>
      </c>
      <c r="G797" s="23"/>
      <c r="H797" s="23"/>
      <c r="I797" s="23"/>
    </row>
    <row r="798" spans="2:9" x14ac:dyDescent="0.25">
      <c r="B798" s="25">
        <f ca="1">_xlfn.NORM.INV(RAND(), DATA_ANALYSIS!Q$23, DATA_ANALYSIS!U$20)</f>
        <v>-9.8562307636074067</v>
      </c>
      <c r="C798" s="25">
        <f t="shared" ca="1" si="12"/>
        <v>0</v>
      </c>
      <c r="D798" s="25">
        <f ca="1">IF(B798&gt;DATA_ANALYSIS!S$9, DATA_ANALYSIS!S$9, B798)</f>
        <v>-9.8562307636074067</v>
      </c>
      <c r="E798" s="25">
        <f ca="1">IF(B798&lt;DATA_ANALYSIS!S$8,C798,IF(B798&gt;DATA_ANALYSIS!S$9,D798,B798))</f>
        <v>0</v>
      </c>
      <c r="F798" s="25">
        <f ca="1">DATA_ANALYSIS!E$20*'MONTE CARLO ANALYSIS'!E798+DATA_ANALYSIS!R$20</f>
        <v>-1.2273160806256698</v>
      </c>
      <c r="G798" s="23"/>
      <c r="H798" s="23"/>
      <c r="I798" s="23"/>
    </row>
    <row r="799" spans="2:9" x14ac:dyDescent="0.25">
      <c r="B799" s="25">
        <f ca="1">_xlfn.NORM.INV(RAND(), DATA_ANALYSIS!Q$23, DATA_ANALYSIS!U$20)</f>
        <v>32.318794685048474</v>
      </c>
      <c r="C799" s="25">
        <f t="shared" ca="1" si="12"/>
        <v>32.318794685048474</v>
      </c>
      <c r="D799" s="25">
        <f ca="1">IF(B799&gt;DATA_ANALYSIS!S$9, DATA_ANALYSIS!S$9, B799)</f>
        <v>20</v>
      </c>
      <c r="E799" s="25">
        <f ca="1">IF(B799&lt;DATA_ANALYSIS!S$8,C799,IF(B799&gt;DATA_ANALYSIS!S$9,D799,B799))</f>
        <v>20</v>
      </c>
      <c r="F799" s="25">
        <f ca="1">DATA_ANALYSIS!E$20*'MONTE CARLO ANALYSIS'!E799+DATA_ANALYSIS!R$20</f>
        <v>42.589686526355941</v>
      </c>
      <c r="G799" s="23"/>
      <c r="H799" s="23"/>
      <c r="I799" s="23"/>
    </row>
    <row r="800" spans="2:9" x14ac:dyDescent="0.25">
      <c r="B800" s="25">
        <f ca="1">_xlfn.NORM.INV(RAND(), DATA_ANALYSIS!Q$23, DATA_ANALYSIS!U$20)</f>
        <v>34.430243180545638</v>
      </c>
      <c r="C800" s="25">
        <f t="shared" ca="1" si="12"/>
        <v>34.430243180545638</v>
      </c>
      <c r="D800" s="25">
        <f ca="1">IF(B800&gt;DATA_ANALYSIS!S$9, DATA_ANALYSIS!S$9, B800)</f>
        <v>20</v>
      </c>
      <c r="E800" s="25">
        <f ca="1">IF(B800&lt;DATA_ANALYSIS!S$8,C800,IF(B800&gt;DATA_ANALYSIS!S$9,D800,B800))</f>
        <v>20</v>
      </c>
      <c r="F800" s="25">
        <f ca="1">DATA_ANALYSIS!E$20*'MONTE CARLO ANALYSIS'!E800+DATA_ANALYSIS!R$20</f>
        <v>42.589686526355941</v>
      </c>
      <c r="G800" s="23"/>
      <c r="H800" s="23"/>
      <c r="I800" s="23"/>
    </row>
    <row r="801" spans="2:9" x14ac:dyDescent="0.25">
      <c r="B801" s="25">
        <f ca="1">_xlfn.NORM.INV(RAND(), DATA_ANALYSIS!Q$23, DATA_ANALYSIS!U$20)</f>
        <v>1.6058320834602569</v>
      </c>
      <c r="C801" s="25">
        <f t="shared" ca="1" si="12"/>
        <v>1.6058320834602569</v>
      </c>
      <c r="D801" s="25">
        <f ca="1">IF(B801&gt;DATA_ANALYSIS!S$9, DATA_ANALYSIS!S$9, B801)</f>
        <v>1.6058320834602569</v>
      </c>
      <c r="E801" s="25">
        <f ca="1">IF(B801&lt;DATA_ANALYSIS!S$8,C801,IF(B801&gt;DATA_ANALYSIS!S$9,D801,B801))</f>
        <v>1.6058320834602569</v>
      </c>
      <c r="F801" s="25">
        <f ca="1">DATA_ANALYSIS!E$20*'MONTE CARLO ANALYSIS'!E801+DATA_ANALYSIS!R$20</f>
        <v>2.2908213487419697</v>
      </c>
      <c r="G801" s="23"/>
      <c r="H801" s="23"/>
      <c r="I801" s="23"/>
    </row>
    <row r="802" spans="2:9" x14ac:dyDescent="0.25">
      <c r="B802" s="25">
        <f ca="1">_xlfn.NORM.INV(RAND(), DATA_ANALYSIS!Q$23, DATA_ANALYSIS!U$20)</f>
        <v>28.039167592867287</v>
      </c>
      <c r="C802" s="25">
        <f t="shared" ca="1" si="12"/>
        <v>28.039167592867287</v>
      </c>
      <c r="D802" s="25">
        <f ca="1">IF(B802&gt;DATA_ANALYSIS!S$9, DATA_ANALYSIS!S$9, B802)</f>
        <v>20</v>
      </c>
      <c r="E802" s="25">
        <f ca="1">IF(B802&lt;DATA_ANALYSIS!S$8,C802,IF(B802&gt;DATA_ANALYSIS!S$9,D802,B802))</f>
        <v>20</v>
      </c>
      <c r="F802" s="25">
        <f ca="1">DATA_ANALYSIS!E$20*'MONTE CARLO ANALYSIS'!E802+DATA_ANALYSIS!R$20</f>
        <v>42.589686526355941</v>
      </c>
      <c r="G802" s="23"/>
      <c r="H802" s="23"/>
      <c r="I802" s="23"/>
    </row>
    <row r="803" spans="2:9" x14ac:dyDescent="0.25">
      <c r="B803" s="25">
        <f ca="1">_xlfn.NORM.INV(RAND(), DATA_ANALYSIS!Q$23, DATA_ANALYSIS!U$20)</f>
        <v>35.696724612300017</v>
      </c>
      <c r="C803" s="25">
        <f t="shared" ca="1" si="12"/>
        <v>35.696724612300017</v>
      </c>
      <c r="D803" s="25">
        <f ca="1">IF(B803&gt;DATA_ANALYSIS!S$9, DATA_ANALYSIS!S$9, B803)</f>
        <v>20</v>
      </c>
      <c r="E803" s="25">
        <f ca="1">IF(B803&lt;DATA_ANALYSIS!S$8,C803,IF(B803&gt;DATA_ANALYSIS!S$9,D803,B803))</f>
        <v>20</v>
      </c>
      <c r="F803" s="25">
        <f ca="1">DATA_ANALYSIS!E$20*'MONTE CARLO ANALYSIS'!E803+DATA_ANALYSIS!R$20</f>
        <v>42.589686526355941</v>
      </c>
      <c r="G803" s="23"/>
      <c r="H803" s="23"/>
      <c r="I803" s="23"/>
    </row>
    <row r="804" spans="2:9" x14ac:dyDescent="0.25">
      <c r="B804" s="25">
        <f ca="1">_xlfn.NORM.INV(RAND(), DATA_ANALYSIS!Q$23, DATA_ANALYSIS!U$20)</f>
        <v>10.336202761497493</v>
      </c>
      <c r="C804" s="25">
        <f t="shared" ca="1" si="12"/>
        <v>10.336202761497493</v>
      </c>
      <c r="D804" s="25">
        <f ca="1">IF(B804&gt;DATA_ANALYSIS!S$9, DATA_ANALYSIS!S$9, B804)</f>
        <v>10.336202761497493</v>
      </c>
      <c r="E804" s="25">
        <f ca="1">IF(B804&lt;DATA_ANALYSIS!S$8,C804,IF(B804&gt;DATA_ANALYSIS!S$9,D804,B804))</f>
        <v>10.336202761497493</v>
      </c>
      <c r="F804" s="25">
        <f ca="1">DATA_ANALYSIS!E$20*'MONTE CARLO ANALYSIS'!E804+DATA_ANALYSIS!R$20</f>
        <v>21.417755086715641</v>
      </c>
      <c r="G804" s="23"/>
      <c r="H804" s="23"/>
      <c r="I804" s="23"/>
    </row>
    <row r="805" spans="2:9" x14ac:dyDescent="0.25">
      <c r="B805" s="25">
        <f ca="1">_xlfn.NORM.INV(RAND(), DATA_ANALYSIS!Q$23, DATA_ANALYSIS!U$20)</f>
        <v>14.194403377178748</v>
      </c>
      <c r="C805" s="25">
        <f t="shared" ca="1" si="12"/>
        <v>14.194403377178748</v>
      </c>
      <c r="D805" s="25">
        <f ca="1">IF(B805&gt;DATA_ANALYSIS!S$9, DATA_ANALYSIS!S$9, B805)</f>
        <v>14.194403377178748</v>
      </c>
      <c r="E805" s="25">
        <f ca="1">IF(B805&lt;DATA_ANALYSIS!S$8,C805,IF(B805&gt;DATA_ANALYSIS!S$9,D805,B805))</f>
        <v>14.194403377178748</v>
      </c>
      <c r="F805" s="25">
        <f ca="1">DATA_ANALYSIS!E$20*'MONTE CARLO ANALYSIS'!E805+DATA_ANALYSIS!R$20</f>
        <v>29.870494408493819</v>
      </c>
      <c r="G805" s="23"/>
      <c r="H805" s="23"/>
      <c r="I805" s="23"/>
    </row>
    <row r="806" spans="2:9" x14ac:dyDescent="0.25">
      <c r="B806" s="25">
        <f ca="1">_xlfn.NORM.INV(RAND(), DATA_ANALYSIS!Q$23, DATA_ANALYSIS!U$20)</f>
        <v>29.090179353747743</v>
      </c>
      <c r="C806" s="25">
        <f t="shared" ca="1" si="12"/>
        <v>29.090179353747743</v>
      </c>
      <c r="D806" s="25">
        <f ca="1">IF(B806&gt;DATA_ANALYSIS!S$9, DATA_ANALYSIS!S$9, B806)</f>
        <v>20</v>
      </c>
      <c r="E806" s="25">
        <f ca="1">IF(B806&lt;DATA_ANALYSIS!S$8,C806,IF(B806&gt;DATA_ANALYSIS!S$9,D806,B806))</f>
        <v>20</v>
      </c>
      <c r="F806" s="25">
        <f ca="1">DATA_ANALYSIS!E$20*'MONTE CARLO ANALYSIS'!E806+DATA_ANALYSIS!R$20</f>
        <v>42.589686526355941</v>
      </c>
      <c r="G806" s="23"/>
      <c r="H806" s="23"/>
      <c r="I806" s="23"/>
    </row>
    <row r="807" spans="2:9" x14ac:dyDescent="0.25">
      <c r="B807" s="25">
        <f ca="1">_xlfn.NORM.INV(RAND(), DATA_ANALYSIS!Q$23, DATA_ANALYSIS!U$20)</f>
        <v>21.793661235055897</v>
      </c>
      <c r="C807" s="25">
        <f t="shared" ca="1" si="12"/>
        <v>21.793661235055897</v>
      </c>
      <c r="D807" s="25">
        <f ca="1">IF(B807&gt;DATA_ANALYSIS!S$9, DATA_ANALYSIS!S$9, B807)</f>
        <v>20</v>
      </c>
      <c r="E807" s="25">
        <f ca="1">IF(B807&lt;DATA_ANALYSIS!S$8,C807,IF(B807&gt;DATA_ANALYSIS!S$9,D807,B807))</f>
        <v>20</v>
      </c>
      <c r="F807" s="25">
        <f ca="1">DATA_ANALYSIS!E$20*'MONTE CARLO ANALYSIS'!E807+DATA_ANALYSIS!R$20</f>
        <v>42.589686526355941</v>
      </c>
      <c r="G807" s="23"/>
      <c r="H807" s="23"/>
      <c r="I807" s="23"/>
    </row>
    <row r="808" spans="2:9" x14ac:dyDescent="0.25">
      <c r="B808" s="25">
        <f ca="1">_xlfn.NORM.INV(RAND(), DATA_ANALYSIS!Q$23, DATA_ANALYSIS!U$20)</f>
        <v>7.1398095778689772</v>
      </c>
      <c r="C808" s="25">
        <f t="shared" ca="1" si="12"/>
        <v>7.1398095778689772</v>
      </c>
      <c r="D808" s="25">
        <f ca="1">IF(B808&gt;DATA_ANALYSIS!S$9, DATA_ANALYSIS!S$9, B808)</f>
        <v>7.1398095778689772</v>
      </c>
      <c r="E808" s="25">
        <f ca="1">IF(B808&lt;DATA_ANALYSIS!S$8,C808,IF(B808&gt;DATA_ANALYSIS!S$9,D808,B808))</f>
        <v>7.1398095778689772</v>
      </c>
      <c r="F808" s="25">
        <f ca="1">DATA_ANALYSIS!E$20*'MONTE CARLO ANALYSIS'!E808+DATA_ANALYSIS!R$20</f>
        <v>14.414936663716192</v>
      </c>
      <c r="G808" s="23"/>
      <c r="H808" s="23"/>
      <c r="I808" s="23"/>
    </row>
    <row r="809" spans="2:9" x14ac:dyDescent="0.25">
      <c r="B809" s="25">
        <f ca="1">_xlfn.NORM.INV(RAND(), DATA_ANALYSIS!Q$23, DATA_ANALYSIS!U$20)</f>
        <v>24.671330477074378</v>
      </c>
      <c r="C809" s="25">
        <f t="shared" ca="1" si="12"/>
        <v>24.671330477074378</v>
      </c>
      <c r="D809" s="25">
        <f ca="1">IF(B809&gt;DATA_ANALYSIS!S$9, DATA_ANALYSIS!S$9, B809)</f>
        <v>20</v>
      </c>
      <c r="E809" s="25">
        <f ca="1">IF(B809&lt;DATA_ANALYSIS!S$8,C809,IF(B809&gt;DATA_ANALYSIS!S$9,D809,B809))</f>
        <v>20</v>
      </c>
      <c r="F809" s="25">
        <f ca="1">DATA_ANALYSIS!E$20*'MONTE CARLO ANALYSIS'!E809+DATA_ANALYSIS!R$20</f>
        <v>42.589686526355941</v>
      </c>
      <c r="G809" s="23"/>
      <c r="H809" s="23"/>
      <c r="I809" s="23"/>
    </row>
    <row r="810" spans="2:9" x14ac:dyDescent="0.25">
      <c r="B810" s="25">
        <f ca="1">_xlfn.NORM.INV(RAND(), DATA_ANALYSIS!Q$23, DATA_ANALYSIS!U$20)</f>
        <v>28.349624262299731</v>
      </c>
      <c r="C810" s="25">
        <f t="shared" ca="1" si="12"/>
        <v>28.349624262299731</v>
      </c>
      <c r="D810" s="25">
        <f ca="1">IF(B810&gt;DATA_ANALYSIS!S$9, DATA_ANALYSIS!S$9, B810)</f>
        <v>20</v>
      </c>
      <c r="E810" s="25">
        <f ca="1">IF(B810&lt;DATA_ANALYSIS!S$8,C810,IF(B810&gt;DATA_ANALYSIS!S$9,D810,B810))</f>
        <v>20</v>
      </c>
      <c r="F810" s="25">
        <f ca="1">DATA_ANALYSIS!E$20*'MONTE CARLO ANALYSIS'!E810+DATA_ANALYSIS!R$20</f>
        <v>42.589686526355941</v>
      </c>
      <c r="G810" s="23"/>
      <c r="H810" s="23"/>
      <c r="I810" s="23"/>
    </row>
    <row r="811" spans="2:9" x14ac:dyDescent="0.25">
      <c r="B811" s="25">
        <f ca="1">_xlfn.NORM.INV(RAND(), DATA_ANALYSIS!Q$23, DATA_ANALYSIS!U$20)</f>
        <v>25.387722522013735</v>
      </c>
      <c r="C811" s="25">
        <f t="shared" ca="1" si="12"/>
        <v>25.387722522013735</v>
      </c>
      <c r="D811" s="25">
        <f ca="1">IF(B811&gt;DATA_ANALYSIS!S$9, DATA_ANALYSIS!S$9, B811)</f>
        <v>20</v>
      </c>
      <c r="E811" s="25">
        <f ca="1">IF(B811&lt;DATA_ANALYSIS!S$8,C811,IF(B811&gt;DATA_ANALYSIS!S$9,D811,B811))</f>
        <v>20</v>
      </c>
      <c r="F811" s="25">
        <f ca="1">DATA_ANALYSIS!E$20*'MONTE CARLO ANALYSIS'!E811+DATA_ANALYSIS!R$20</f>
        <v>42.589686526355941</v>
      </c>
      <c r="G811" s="23"/>
      <c r="H811" s="23"/>
      <c r="I811" s="23"/>
    </row>
    <row r="812" spans="2:9" x14ac:dyDescent="0.25">
      <c r="B812" s="25">
        <f ca="1">_xlfn.NORM.INV(RAND(), DATA_ANALYSIS!Q$23, DATA_ANALYSIS!U$20)</f>
        <v>13.297759935112978</v>
      </c>
      <c r="C812" s="25">
        <f t="shared" ca="1" si="12"/>
        <v>13.297759935112978</v>
      </c>
      <c r="D812" s="25">
        <f ca="1">IF(B812&gt;DATA_ANALYSIS!S$9, DATA_ANALYSIS!S$9, B812)</f>
        <v>13.297759935112978</v>
      </c>
      <c r="E812" s="25">
        <f ca="1">IF(B812&lt;DATA_ANALYSIS!S$8,C812,IF(B812&gt;DATA_ANALYSIS!S$9,D812,B812))</f>
        <v>13.297759935112978</v>
      </c>
      <c r="F812" s="25">
        <f ca="1">DATA_ANALYSIS!E$20*'MONTE CARLO ANALYSIS'!E812+DATA_ANALYSIS!R$20</f>
        <v>27.906083006567382</v>
      </c>
      <c r="G812" s="23"/>
      <c r="H812" s="23"/>
      <c r="I812" s="23"/>
    </row>
    <row r="813" spans="2:9" x14ac:dyDescent="0.25">
      <c r="B813" s="25">
        <f ca="1">_xlfn.NORM.INV(RAND(), DATA_ANALYSIS!Q$23, DATA_ANALYSIS!U$20)</f>
        <v>13.341124554532771</v>
      </c>
      <c r="C813" s="25">
        <f t="shared" ca="1" si="12"/>
        <v>13.341124554532771</v>
      </c>
      <c r="D813" s="25">
        <f ca="1">IF(B813&gt;DATA_ANALYSIS!S$9, DATA_ANALYSIS!S$9, B813)</f>
        <v>13.341124554532771</v>
      </c>
      <c r="E813" s="25">
        <f ca="1">IF(B813&lt;DATA_ANALYSIS!S$8,C813,IF(B813&gt;DATA_ANALYSIS!S$9,D813,B813))</f>
        <v>13.341124554532771</v>
      </c>
      <c r="F813" s="25">
        <f ca="1">DATA_ANALYSIS!E$20*'MONTE CARLO ANALYSIS'!E813+DATA_ANALYSIS!R$20</f>
        <v>28.001088388675772</v>
      </c>
      <c r="G813" s="23"/>
      <c r="H813" s="23"/>
      <c r="I813" s="23"/>
    </row>
    <row r="814" spans="2:9" x14ac:dyDescent="0.25">
      <c r="B814" s="25">
        <f ca="1">_xlfn.NORM.INV(RAND(), DATA_ANALYSIS!Q$23, DATA_ANALYSIS!U$20)</f>
        <v>19.011068677395439</v>
      </c>
      <c r="C814" s="25">
        <f t="shared" ca="1" si="12"/>
        <v>19.011068677395439</v>
      </c>
      <c r="D814" s="25">
        <f ca="1">IF(B814&gt;DATA_ANALYSIS!S$9, DATA_ANALYSIS!S$9, B814)</f>
        <v>19.011068677395439</v>
      </c>
      <c r="E814" s="25">
        <f ca="1">IF(B814&lt;DATA_ANALYSIS!S$8,C814,IF(B814&gt;DATA_ANALYSIS!S$9,D814,B814))</f>
        <v>19.011068677395439</v>
      </c>
      <c r="F814" s="25">
        <f ca="1">DATA_ANALYSIS!E$20*'MONTE CARLO ANALYSIS'!E814+DATA_ANALYSIS!R$20</f>
        <v>40.423086209321454</v>
      </c>
      <c r="G814" s="23"/>
      <c r="H814" s="23"/>
      <c r="I814" s="23"/>
    </row>
    <row r="815" spans="2:9" x14ac:dyDescent="0.25">
      <c r="B815" s="25">
        <f ca="1">_xlfn.NORM.INV(RAND(), DATA_ANALYSIS!Q$23, DATA_ANALYSIS!U$20)</f>
        <v>40.883439321560701</v>
      </c>
      <c r="C815" s="25">
        <f t="shared" ca="1" si="12"/>
        <v>40.883439321560701</v>
      </c>
      <c r="D815" s="25">
        <f ca="1">IF(B815&gt;DATA_ANALYSIS!S$9, DATA_ANALYSIS!S$9, B815)</f>
        <v>20</v>
      </c>
      <c r="E815" s="25">
        <f ca="1">IF(B815&lt;DATA_ANALYSIS!S$8,C815,IF(B815&gt;DATA_ANALYSIS!S$9,D815,B815))</f>
        <v>20</v>
      </c>
      <c r="F815" s="25">
        <f ca="1">DATA_ANALYSIS!E$20*'MONTE CARLO ANALYSIS'!E815+DATA_ANALYSIS!R$20</f>
        <v>42.589686526355941</v>
      </c>
      <c r="G815" s="23"/>
      <c r="H815" s="23"/>
      <c r="I815" s="23"/>
    </row>
    <row r="816" spans="2:9" x14ac:dyDescent="0.25">
      <c r="B816" s="25">
        <f ca="1">_xlfn.NORM.INV(RAND(), DATA_ANALYSIS!Q$23, DATA_ANALYSIS!U$20)</f>
        <v>27.3457218407755</v>
      </c>
      <c r="C816" s="25">
        <f t="shared" ca="1" si="12"/>
        <v>27.3457218407755</v>
      </c>
      <c r="D816" s="25">
        <f ca="1">IF(B816&gt;DATA_ANALYSIS!S$9, DATA_ANALYSIS!S$9, B816)</f>
        <v>20</v>
      </c>
      <c r="E816" s="25">
        <f ca="1">IF(B816&lt;DATA_ANALYSIS!S$8,C816,IF(B816&gt;DATA_ANALYSIS!S$9,D816,B816))</f>
        <v>20</v>
      </c>
      <c r="F816" s="25">
        <f ca="1">DATA_ANALYSIS!E$20*'MONTE CARLO ANALYSIS'!E816+DATA_ANALYSIS!R$20</f>
        <v>42.589686526355941</v>
      </c>
      <c r="G816" s="23"/>
      <c r="H816" s="23"/>
      <c r="I816" s="23"/>
    </row>
    <row r="817" spans="2:9" x14ac:dyDescent="0.25">
      <c r="B817" s="25">
        <f ca="1">_xlfn.NORM.INV(RAND(), DATA_ANALYSIS!Q$23, DATA_ANALYSIS!U$20)</f>
        <v>33.026682476319451</v>
      </c>
      <c r="C817" s="25">
        <f t="shared" ca="1" si="12"/>
        <v>33.026682476319451</v>
      </c>
      <c r="D817" s="25">
        <f ca="1">IF(B817&gt;DATA_ANALYSIS!S$9, DATA_ANALYSIS!S$9, B817)</f>
        <v>20</v>
      </c>
      <c r="E817" s="25">
        <f ca="1">IF(B817&lt;DATA_ANALYSIS!S$8,C817,IF(B817&gt;DATA_ANALYSIS!S$9,D817,B817))</f>
        <v>20</v>
      </c>
      <c r="F817" s="25">
        <f ca="1">DATA_ANALYSIS!E$20*'MONTE CARLO ANALYSIS'!E817+DATA_ANALYSIS!R$20</f>
        <v>42.589686526355941</v>
      </c>
      <c r="G817" s="23"/>
      <c r="H817" s="23"/>
      <c r="I817" s="23"/>
    </row>
    <row r="818" spans="2:9" x14ac:dyDescent="0.25">
      <c r="B818" s="25">
        <f ca="1">_xlfn.NORM.INV(RAND(), DATA_ANALYSIS!Q$23, DATA_ANALYSIS!U$20)</f>
        <v>38.938167322106466</v>
      </c>
      <c r="C818" s="25">
        <f t="shared" ca="1" si="12"/>
        <v>38.938167322106466</v>
      </c>
      <c r="D818" s="25">
        <f ca="1">IF(B818&gt;DATA_ANALYSIS!S$9, DATA_ANALYSIS!S$9, B818)</f>
        <v>20</v>
      </c>
      <c r="E818" s="25">
        <f ca="1">IF(B818&lt;DATA_ANALYSIS!S$8,C818,IF(B818&gt;DATA_ANALYSIS!S$9,D818,B818))</f>
        <v>20</v>
      </c>
      <c r="F818" s="25">
        <f ca="1">DATA_ANALYSIS!E$20*'MONTE CARLO ANALYSIS'!E818+DATA_ANALYSIS!R$20</f>
        <v>42.589686526355941</v>
      </c>
      <c r="G818" s="23"/>
      <c r="H818" s="23"/>
      <c r="I818" s="23"/>
    </row>
    <row r="819" spans="2:9" x14ac:dyDescent="0.25">
      <c r="B819" s="25">
        <f ca="1">_xlfn.NORM.INV(RAND(), DATA_ANALYSIS!Q$23, DATA_ANALYSIS!U$20)</f>
        <v>26.328470497365171</v>
      </c>
      <c r="C819" s="25">
        <f t="shared" ca="1" si="12"/>
        <v>26.328470497365171</v>
      </c>
      <c r="D819" s="25">
        <f ca="1">IF(B819&gt;DATA_ANALYSIS!S$9, DATA_ANALYSIS!S$9, B819)</f>
        <v>20</v>
      </c>
      <c r="E819" s="25">
        <f ca="1">IF(B819&lt;DATA_ANALYSIS!S$8,C819,IF(B819&gt;DATA_ANALYSIS!S$9,D819,B819))</f>
        <v>20</v>
      </c>
      <c r="F819" s="25">
        <f ca="1">DATA_ANALYSIS!E$20*'MONTE CARLO ANALYSIS'!E819+DATA_ANALYSIS!R$20</f>
        <v>42.589686526355941</v>
      </c>
      <c r="G819" s="23"/>
      <c r="H819" s="23"/>
      <c r="I819" s="23"/>
    </row>
    <row r="820" spans="2:9" x14ac:dyDescent="0.25">
      <c r="B820" s="25">
        <f ca="1">_xlfn.NORM.INV(RAND(), DATA_ANALYSIS!Q$23, DATA_ANALYSIS!U$20)</f>
        <v>17.517681806222591</v>
      </c>
      <c r="C820" s="25">
        <f t="shared" ca="1" si="12"/>
        <v>17.517681806222591</v>
      </c>
      <c r="D820" s="25">
        <f ca="1">IF(B820&gt;DATA_ANALYSIS!S$9, DATA_ANALYSIS!S$9, B820)</f>
        <v>17.517681806222591</v>
      </c>
      <c r="E820" s="25">
        <f ca="1">IF(B820&lt;DATA_ANALYSIS!S$8,C820,IF(B820&gt;DATA_ANALYSIS!S$9,D820,B820))</f>
        <v>17.517681806222591</v>
      </c>
      <c r="F820" s="25">
        <f ca="1">DATA_ANALYSIS!E$20*'MONTE CARLO ANALYSIS'!E820+DATA_ANALYSIS!R$20</f>
        <v>37.151299387950807</v>
      </c>
      <c r="G820" s="23"/>
      <c r="H820" s="23"/>
      <c r="I820" s="23"/>
    </row>
    <row r="821" spans="2:9" x14ac:dyDescent="0.25">
      <c r="B821" s="25">
        <f ca="1">_xlfn.NORM.INV(RAND(), DATA_ANALYSIS!Q$23, DATA_ANALYSIS!U$20)</f>
        <v>12.435378415206271</v>
      </c>
      <c r="C821" s="25">
        <f t="shared" ca="1" si="12"/>
        <v>12.435378415206271</v>
      </c>
      <c r="D821" s="25">
        <f ca="1">IF(B821&gt;DATA_ANALYSIS!S$9, DATA_ANALYSIS!S$9, B821)</f>
        <v>12.435378415206271</v>
      </c>
      <c r="E821" s="25">
        <f ca="1">IF(B821&lt;DATA_ANALYSIS!S$8,C821,IF(B821&gt;DATA_ANALYSIS!S$9,D821,B821))</f>
        <v>12.435378415206271</v>
      </c>
      <c r="F821" s="25">
        <f ca="1">DATA_ANALYSIS!E$20*'MONTE CARLO ANALYSIS'!E821+DATA_ANALYSIS!R$20</f>
        <v>26.016734341269132</v>
      </c>
      <c r="G821" s="23"/>
      <c r="H821" s="23"/>
      <c r="I821" s="23"/>
    </row>
    <row r="822" spans="2:9" x14ac:dyDescent="0.25">
      <c r="B822" s="25">
        <f ca="1">_xlfn.NORM.INV(RAND(), DATA_ANALYSIS!Q$23, DATA_ANALYSIS!U$20)</f>
        <v>-4.2781493310808827E-2</v>
      </c>
      <c r="C822" s="25">
        <f t="shared" ca="1" si="12"/>
        <v>0</v>
      </c>
      <c r="D822" s="25">
        <f ca="1">IF(B822&gt;DATA_ANALYSIS!S$9, DATA_ANALYSIS!S$9, B822)</f>
        <v>-4.2781493310808827E-2</v>
      </c>
      <c r="E822" s="25">
        <f ca="1">IF(B822&lt;DATA_ANALYSIS!S$8,C822,IF(B822&gt;DATA_ANALYSIS!S$9,D822,B822))</f>
        <v>0</v>
      </c>
      <c r="F822" s="25">
        <f ca="1">DATA_ANALYSIS!E$20*'MONTE CARLO ANALYSIS'!E822+DATA_ANALYSIS!R$20</f>
        <v>-1.2273160806256698</v>
      </c>
      <c r="G822" s="23"/>
      <c r="H822" s="23"/>
      <c r="I822" s="23"/>
    </row>
    <row r="823" spans="2:9" x14ac:dyDescent="0.25">
      <c r="B823" s="25">
        <f ca="1">_xlfn.NORM.INV(RAND(), DATA_ANALYSIS!Q$23, DATA_ANALYSIS!U$20)</f>
        <v>7.2636155786205698</v>
      </c>
      <c r="C823" s="25">
        <f t="shared" ca="1" si="12"/>
        <v>7.2636155786205698</v>
      </c>
      <c r="D823" s="25">
        <f ca="1">IF(B823&gt;DATA_ANALYSIS!S$9, DATA_ANALYSIS!S$9, B823)</f>
        <v>7.2636155786205698</v>
      </c>
      <c r="E823" s="25">
        <f ca="1">IF(B823&lt;DATA_ANALYSIS!S$8,C823,IF(B823&gt;DATA_ANALYSIS!S$9,D823,B823))</f>
        <v>7.2636155786205698</v>
      </c>
      <c r="F823" s="25">
        <f ca="1">DATA_ANALYSIS!E$20*'MONTE CARLO ANALYSIS'!E823+DATA_ANALYSIS!R$20</f>
        <v>14.686177056600819</v>
      </c>
      <c r="G823" s="23"/>
      <c r="H823" s="23"/>
      <c r="I823" s="23"/>
    </row>
    <row r="824" spans="2:9" x14ac:dyDescent="0.25">
      <c r="B824" s="25">
        <f ca="1">_xlfn.NORM.INV(RAND(), DATA_ANALYSIS!Q$23, DATA_ANALYSIS!U$20)</f>
        <v>20.982486721697914</v>
      </c>
      <c r="C824" s="25">
        <f t="shared" ca="1" si="12"/>
        <v>20.982486721697914</v>
      </c>
      <c r="D824" s="25">
        <f ca="1">IF(B824&gt;DATA_ANALYSIS!S$9, DATA_ANALYSIS!S$9, B824)</f>
        <v>20</v>
      </c>
      <c r="E824" s="25">
        <f ca="1">IF(B824&lt;DATA_ANALYSIS!S$8,C824,IF(B824&gt;DATA_ANALYSIS!S$9,D824,B824))</f>
        <v>20</v>
      </c>
      <c r="F824" s="25">
        <f ca="1">DATA_ANALYSIS!E$20*'MONTE CARLO ANALYSIS'!E824+DATA_ANALYSIS!R$20</f>
        <v>42.589686526355941</v>
      </c>
      <c r="G824" s="23"/>
      <c r="H824" s="23"/>
      <c r="I824" s="23"/>
    </row>
    <row r="825" spans="2:9" x14ac:dyDescent="0.25">
      <c r="B825" s="25">
        <f ca="1">_xlfn.NORM.INV(RAND(), DATA_ANALYSIS!Q$23, DATA_ANALYSIS!U$20)</f>
        <v>19.46210693021272</v>
      </c>
      <c r="C825" s="25">
        <f t="shared" ca="1" si="12"/>
        <v>19.46210693021272</v>
      </c>
      <c r="D825" s="25">
        <f ca="1">IF(B825&gt;DATA_ANALYSIS!S$9, DATA_ANALYSIS!S$9, B825)</f>
        <v>19.46210693021272</v>
      </c>
      <c r="E825" s="25">
        <f ca="1">IF(B825&lt;DATA_ANALYSIS!S$8,C825,IF(B825&gt;DATA_ANALYSIS!S$9,D825,B825))</f>
        <v>19.46210693021272</v>
      </c>
      <c r="F825" s="25">
        <f ca="1">DATA_ANALYSIS!E$20*'MONTE CARLO ANALYSIS'!E825+DATA_ANALYSIS!R$20</f>
        <v>41.411243424298611</v>
      </c>
      <c r="G825" s="23"/>
      <c r="H825" s="23"/>
      <c r="I825" s="23"/>
    </row>
    <row r="826" spans="2:9" x14ac:dyDescent="0.25">
      <c r="B826" s="25">
        <f ca="1">_xlfn.NORM.INV(RAND(), DATA_ANALYSIS!Q$23, DATA_ANALYSIS!U$20)</f>
        <v>25.986324094045205</v>
      </c>
      <c r="C826" s="25">
        <f t="shared" ca="1" si="12"/>
        <v>25.986324094045205</v>
      </c>
      <c r="D826" s="25">
        <f ca="1">IF(B826&gt;DATA_ANALYSIS!S$9, DATA_ANALYSIS!S$9, B826)</f>
        <v>20</v>
      </c>
      <c r="E826" s="25">
        <f ca="1">IF(B826&lt;DATA_ANALYSIS!S$8,C826,IF(B826&gt;DATA_ANALYSIS!S$9,D826,B826))</f>
        <v>20</v>
      </c>
      <c r="F826" s="25">
        <f ca="1">DATA_ANALYSIS!E$20*'MONTE CARLO ANALYSIS'!E826+DATA_ANALYSIS!R$20</f>
        <v>42.589686526355941</v>
      </c>
      <c r="G826" s="23"/>
      <c r="H826" s="23"/>
      <c r="I826" s="23"/>
    </row>
    <row r="827" spans="2:9" x14ac:dyDescent="0.25">
      <c r="B827" s="25">
        <f ca="1">_xlfn.NORM.INV(RAND(), DATA_ANALYSIS!Q$23, DATA_ANALYSIS!U$20)</f>
        <v>27.177018919304089</v>
      </c>
      <c r="C827" s="25">
        <f t="shared" ca="1" si="12"/>
        <v>27.177018919304089</v>
      </c>
      <c r="D827" s="25">
        <f ca="1">IF(B827&gt;DATA_ANALYSIS!S$9, DATA_ANALYSIS!S$9, B827)</f>
        <v>20</v>
      </c>
      <c r="E827" s="25">
        <f ca="1">IF(B827&lt;DATA_ANALYSIS!S$8,C827,IF(B827&gt;DATA_ANALYSIS!S$9,D827,B827))</f>
        <v>20</v>
      </c>
      <c r="F827" s="25">
        <f ca="1">DATA_ANALYSIS!E$20*'MONTE CARLO ANALYSIS'!E827+DATA_ANALYSIS!R$20</f>
        <v>42.589686526355941</v>
      </c>
      <c r="G827" s="23"/>
      <c r="H827" s="23"/>
      <c r="I827" s="23"/>
    </row>
    <row r="828" spans="2:9" x14ac:dyDescent="0.25">
      <c r="B828" s="25">
        <f ca="1">_xlfn.NORM.INV(RAND(), DATA_ANALYSIS!Q$23, DATA_ANALYSIS!U$20)</f>
        <v>36.296634202299749</v>
      </c>
      <c r="C828" s="25">
        <f t="shared" ca="1" si="12"/>
        <v>36.296634202299749</v>
      </c>
      <c r="D828" s="25">
        <f ca="1">IF(B828&gt;DATA_ANALYSIS!S$9, DATA_ANALYSIS!S$9, B828)</f>
        <v>20</v>
      </c>
      <c r="E828" s="25">
        <f ca="1">IF(B828&lt;DATA_ANALYSIS!S$8,C828,IF(B828&gt;DATA_ANALYSIS!S$9,D828,B828))</f>
        <v>20</v>
      </c>
      <c r="F828" s="25">
        <f ca="1">DATA_ANALYSIS!E$20*'MONTE CARLO ANALYSIS'!E828+DATA_ANALYSIS!R$20</f>
        <v>42.589686526355941</v>
      </c>
      <c r="G828" s="23"/>
      <c r="H828" s="23"/>
      <c r="I828" s="23"/>
    </row>
    <row r="829" spans="2:9" x14ac:dyDescent="0.25">
      <c r="B829" s="25">
        <f ca="1">_xlfn.NORM.INV(RAND(), DATA_ANALYSIS!Q$23, DATA_ANALYSIS!U$20)</f>
        <v>4.1731148178182949</v>
      </c>
      <c r="C829" s="25">
        <f t="shared" ca="1" si="12"/>
        <v>4.1731148178182949</v>
      </c>
      <c r="D829" s="25">
        <f ca="1">IF(B829&gt;DATA_ANALYSIS!S$9, DATA_ANALYSIS!S$9, B829)</f>
        <v>4.1731148178182949</v>
      </c>
      <c r="E829" s="25">
        <f ca="1">IF(B829&lt;DATA_ANALYSIS!S$8,C829,IF(B829&gt;DATA_ANALYSIS!S$9,D829,B829))</f>
        <v>4.1731148178182949</v>
      </c>
      <c r="F829" s="25">
        <f ca="1">DATA_ANALYSIS!E$20*'MONTE CARLO ANALYSIS'!E829+DATA_ANALYSIS!R$20</f>
        <v>7.9153530619532209</v>
      </c>
      <c r="G829" s="23"/>
      <c r="H829" s="23"/>
      <c r="I829" s="23"/>
    </row>
    <row r="830" spans="2:9" x14ac:dyDescent="0.25">
      <c r="B830" s="25">
        <f ca="1">_xlfn.NORM.INV(RAND(), DATA_ANALYSIS!Q$23, DATA_ANALYSIS!U$20)</f>
        <v>31.309468632051814</v>
      </c>
      <c r="C830" s="25">
        <f t="shared" ca="1" si="12"/>
        <v>31.309468632051814</v>
      </c>
      <c r="D830" s="25">
        <f ca="1">IF(B830&gt;DATA_ANALYSIS!S$9, DATA_ANALYSIS!S$9, B830)</f>
        <v>20</v>
      </c>
      <c r="E830" s="25">
        <f ca="1">IF(B830&lt;DATA_ANALYSIS!S$8,C830,IF(B830&gt;DATA_ANALYSIS!S$9,D830,B830))</f>
        <v>20</v>
      </c>
      <c r="F830" s="25">
        <f ca="1">DATA_ANALYSIS!E$20*'MONTE CARLO ANALYSIS'!E830+DATA_ANALYSIS!R$20</f>
        <v>42.589686526355941</v>
      </c>
      <c r="G830" s="23"/>
      <c r="H830" s="23"/>
      <c r="I830" s="23"/>
    </row>
    <row r="831" spans="2:9" x14ac:dyDescent="0.25">
      <c r="B831" s="25">
        <f ca="1">_xlfn.NORM.INV(RAND(), DATA_ANALYSIS!Q$23, DATA_ANALYSIS!U$20)</f>
        <v>5.3937729667634287</v>
      </c>
      <c r="C831" s="25">
        <f t="shared" ca="1" si="12"/>
        <v>5.3937729667634287</v>
      </c>
      <c r="D831" s="25">
        <f ca="1">IF(B831&gt;DATA_ANALYSIS!S$9, DATA_ANALYSIS!S$9, B831)</f>
        <v>5.3937729667634287</v>
      </c>
      <c r="E831" s="25">
        <f ca="1">IF(B831&lt;DATA_ANALYSIS!S$8,C831,IF(B831&gt;DATA_ANALYSIS!S$9,D831,B831))</f>
        <v>5.3937729667634287</v>
      </c>
      <c r="F831" s="25">
        <f ca="1">DATA_ANALYSIS!E$20*'MONTE CARLO ANALYSIS'!E831+DATA_ANALYSIS!R$20</f>
        <v>10.589632126681336</v>
      </c>
      <c r="G831" s="23"/>
      <c r="H831" s="23"/>
      <c r="I831" s="23"/>
    </row>
    <row r="832" spans="2:9" x14ac:dyDescent="0.25">
      <c r="B832" s="25">
        <f ca="1">_xlfn.NORM.INV(RAND(), DATA_ANALYSIS!Q$23, DATA_ANALYSIS!U$20)</f>
        <v>36.110860542933224</v>
      </c>
      <c r="C832" s="25">
        <f t="shared" ca="1" si="12"/>
        <v>36.110860542933224</v>
      </c>
      <c r="D832" s="25">
        <f ca="1">IF(B832&gt;DATA_ANALYSIS!S$9, DATA_ANALYSIS!S$9, B832)</f>
        <v>20</v>
      </c>
      <c r="E832" s="25">
        <f ca="1">IF(B832&lt;DATA_ANALYSIS!S$8,C832,IF(B832&gt;DATA_ANALYSIS!S$9,D832,B832))</f>
        <v>20</v>
      </c>
      <c r="F832" s="25">
        <f ca="1">DATA_ANALYSIS!E$20*'MONTE CARLO ANALYSIS'!E832+DATA_ANALYSIS!R$20</f>
        <v>42.589686526355941</v>
      </c>
      <c r="G832" s="23"/>
      <c r="H832" s="23"/>
      <c r="I832" s="23"/>
    </row>
    <row r="833" spans="2:9" x14ac:dyDescent="0.25">
      <c r="B833" s="25">
        <f ca="1">_xlfn.NORM.INV(RAND(), DATA_ANALYSIS!Q$23, DATA_ANALYSIS!U$20)</f>
        <v>6.7922409786777607</v>
      </c>
      <c r="C833" s="25">
        <f t="shared" ca="1" si="12"/>
        <v>6.7922409786777607</v>
      </c>
      <c r="D833" s="25">
        <f ca="1">IF(B833&gt;DATA_ANALYSIS!S$9, DATA_ANALYSIS!S$9, B833)</f>
        <v>6.7922409786777607</v>
      </c>
      <c r="E833" s="25">
        <f ca="1">IF(B833&lt;DATA_ANALYSIS!S$8,C833,IF(B833&gt;DATA_ANALYSIS!S$9,D833,B833))</f>
        <v>6.7922409786777607</v>
      </c>
      <c r="F833" s="25">
        <f ca="1">DATA_ANALYSIS!E$20*'MONTE CARLO ANALYSIS'!E833+DATA_ANALYSIS!R$20</f>
        <v>13.653465952872869</v>
      </c>
      <c r="G833" s="23"/>
      <c r="H833" s="23"/>
      <c r="I833" s="23"/>
    </row>
    <row r="834" spans="2:9" x14ac:dyDescent="0.25">
      <c r="B834" s="25">
        <f ca="1">_xlfn.NORM.INV(RAND(), DATA_ANALYSIS!Q$23, DATA_ANALYSIS!U$20)</f>
        <v>9.6909213990439351</v>
      </c>
      <c r="C834" s="25">
        <f t="shared" ca="1" si="12"/>
        <v>9.6909213990439351</v>
      </c>
      <c r="D834" s="25">
        <f ca="1">IF(B834&gt;DATA_ANALYSIS!S$9, DATA_ANALYSIS!S$9, B834)</f>
        <v>9.6909213990439351</v>
      </c>
      <c r="E834" s="25">
        <f ca="1">IF(B834&lt;DATA_ANALYSIS!S$8,C834,IF(B834&gt;DATA_ANALYSIS!S$9,D834,B834))</f>
        <v>9.6909213990439351</v>
      </c>
      <c r="F834" s="25">
        <f ca="1">DATA_ANALYSIS!E$20*'MONTE CARLO ANALYSIS'!E834+DATA_ANALYSIS!R$20</f>
        <v>20.004040329672431</v>
      </c>
      <c r="G834" s="23"/>
      <c r="H834" s="23"/>
      <c r="I834" s="23"/>
    </row>
    <row r="835" spans="2:9" x14ac:dyDescent="0.25">
      <c r="B835" s="25">
        <f ca="1">_xlfn.NORM.INV(RAND(), DATA_ANALYSIS!Q$23, DATA_ANALYSIS!U$20)</f>
        <v>40.613729709601266</v>
      </c>
      <c r="C835" s="25">
        <f t="shared" ca="1" si="12"/>
        <v>40.613729709601266</v>
      </c>
      <c r="D835" s="25">
        <f ca="1">IF(B835&gt;DATA_ANALYSIS!S$9, DATA_ANALYSIS!S$9, B835)</f>
        <v>20</v>
      </c>
      <c r="E835" s="25">
        <f ca="1">IF(B835&lt;DATA_ANALYSIS!S$8,C835,IF(B835&gt;DATA_ANALYSIS!S$9,D835,B835))</f>
        <v>20</v>
      </c>
      <c r="F835" s="25">
        <f ca="1">DATA_ANALYSIS!E$20*'MONTE CARLO ANALYSIS'!E835+DATA_ANALYSIS!R$20</f>
        <v>42.589686526355941</v>
      </c>
      <c r="G835" s="23"/>
      <c r="H835" s="23"/>
      <c r="I835" s="23"/>
    </row>
    <row r="836" spans="2:9" x14ac:dyDescent="0.25">
      <c r="B836" s="25">
        <f ca="1">_xlfn.NORM.INV(RAND(), DATA_ANALYSIS!Q$23, DATA_ANALYSIS!U$20)</f>
        <v>18.221895005024983</v>
      </c>
      <c r="C836" s="25">
        <f t="shared" ca="1" si="12"/>
        <v>18.221895005024983</v>
      </c>
      <c r="D836" s="25">
        <f ca="1">IF(B836&gt;DATA_ANALYSIS!S$9, DATA_ANALYSIS!S$9, B836)</f>
        <v>18.221895005024983</v>
      </c>
      <c r="E836" s="25">
        <f ca="1">IF(B836&lt;DATA_ANALYSIS!S$8,C836,IF(B836&gt;DATA_ANALYSIS!S$9,D836,B836))</f>
        <v>18.221895005024983</v>
      </c>
      <c r="F836" s="25">
        <f ca="1">DATA_ANALYSIS!E$20*'MONTE CARLO ANALYSIS'!E836+DATA_ANALYSIS!R$20</f>
        <v>38.694124966340574</v>
      </c>
      <c r="G836" s="23"/>
      <c r="H836" s="23"/>
      <c r="I836" s="23"/>
    </row>
    <row r="837" spans="2:9" x14ac:dyDescent="0.25">
      <c r="B837" s="25">
        <f ca="1">_xlfn.NORM.INV(RAND(), DATA_ANALYSIS!Q$23, DATA_ANALYSIS!U$20)</f>
        <v>24.216165692835499</v>
      </c>
      <c r="C837" s="25">
        <f t="shared" ref="C837:C900" ca="1" si="13">IF(B837&lt;0,0, B837)</f>
        <v>24.216165692835499</v>
      </c>
      <c r="D837" s="25">
        <f ca="1">IF(B837&gt;DATA_ANALYSIS!S$9, DATA_ANALYSIS!S$9, B837)</f>
        <v>20</v>
      </c>
      <c r="E837" s="25">
        <f ca="1">IF(B837&lt;DATA_ANALYSIS!S$8,C837,IF(B837&gt;DATA_ANALYSIS!S$9,D837,B837))</f>
        <v>20</v>
      </c>
      <c r="F837" s="25">
        <f ca="1">DATA_ANALYSIS!E$20*'MONTE CARLO ANALYSIS'!E837+DATA_ANALYSIS!R$20</f>
        <v>42.589686526355941</v>
      </c>
      <c r="G837" s="23"/>
      <c r="H837" s="23"/>
      <c r="I837" s="23"/>
    </row>
    <row r="838" spans="2:9" x14ac:dyDescent="0.25">
      <c r="B838" s="25">
        <f ca="1">_xlfn.NORM.INV(RAND(), DATA_ANALYSIS!Q$23, DATA_ANALYSIS!U$20)</f>
        <v>33.314839548118215</v>
      </c>
      <c r="C838" s="25">
        <f t="shared" ca="1" si="13"/>
        <v>33.314839548118215</v>
      </c>
      <c r="D838" s="25">
        <f ca="1">IF(B838&gt;DATA_ANALYSIS!S$9, DATA_ANALYSIS!S$9, B838)</f>
        <v>20</v>
      </c>
      <c r="E838" s="25">
        <f ca="1">IF(B838&lt;DATA_ANALYSIS!S$8,C838,IF(B838&gt;DATA_ANALYSIS!S$9,D838,B838))</f>
        <v>20</v>
      </c>
      <c r="F838" s="25">
        <f ca="1">DATA_ANALYSIS!E$20*'MONTE CARLO ANALYSIS'!E838+DATA_ANALYSIS!R$20</f>
        <v>42.589686526355941</v>
      </c>
      <c r="G838" s="23"/>
      <c r="H838" s="23"/>
      <c r="I838" s="23"/>
    </row>
    <row r="839" spans="2:9" x14ac:dyDescent="0.25">
      <c r="B839" s="25">
        <f ca="1">_xlfn.NORM.INV(RAND(), DATA_ANALYSIS!Q$23, DATA_ANALYSIS!U$20)</f>
        <v>18.141392233831976</v>
      </c>
      <c r="C839" s="25">
        <f t="shared" ca="1" si="13"/>
        <v>18.141392233831976</v>
      </c>
      <c r="D839" s="25">
        <f ca="1">IF(B839&gt;DATA_ANALYSIS!S$9, DATA_ANALYSIS!S$9, B839)</f>
        <v>18.141392233831976</v>
      </c>
      <c r="E839" s="25">
        <f ca="1">IF(B839&lt;DATA_ANALYSIS!S$8,C839,IF(B839&gt;DATA_ANALYSIS!S$9,D839,B839))</f>
        <v>18.141392233831976</v>
      </c>
      <c r="F839" s="25">
        <f ca="1">DATA_ANALYSIS!E$20*'MONTE CARLO ANALYSIS'!E839+DATA_ANALYSIS!R$20</f>
        <v>38.517755459578915</v>
      </c>
      <c r="G839" s="23"/>
      <c r="H839" s="23"/>
      <c r="I839" s="23"/>
    </row>
    <row r="840" spans="2:9" x14ac:dyDescent="0.25">
      <c r="B840" s="25">
        <f ca="1">_xlfn.NORM.INV(RAND(), DATA_ANALYSIS!Q$23, DATA_ANALYSIS!U$20)</f>
        <v>-7.5447369762798111</v>
      </c>
      <c r="C840" s="25">
        <f t="shared" ca="1" si="13"/>
        <v>0</v>
      </c>
      <c r="D840" s="25">
        <f ca="1">IF(B840&gt;DATA_ANALYSIS!S$9, DATA_ANALYSIS!S$9, B840)</f>
        <v>-7.5447369762798111</v>
      </c>
      <c r="E840" s="25">
        <f ca="1">IF(B840&lt;DATA_ANALYSIS!S$8,C840,IF(B840&gt;DATA_ANALYSIS!S$9,D840,B840))</f>
        <v>0</v>
      </c>
      <c r="F840" s="25">
        <f ca="1">DATA_ANALYSIS!E$20*'MONTE CARLO ANALYSIS'!E840+DATA_ANALYSIS!R$20</f>
        <v>-1.2273160806256698</v>
      </c>
      <c r="G840" s="23"/>
      <c r="H840" s="23"/>
      <c r="I840" s="23"/>
    </row>
    <row r="841" spans="2:9" x14ac:dyDescent="0.25">
      <c r="B841" s="25">
        <f ca="1">_xlfn.NORM.INV(RAND(), DATA_ANALYSIS!Q$23, DATA_ANALYSIS!U$20)</f>
        <v>9.1573416039183773</v>
      </c>
      <c r="C841" s="25">
        <f t="shared" ca="1" si="13"/>
        <v>9.1573416039183773</v>
      </c>
      <c r="D841" s="25">
        <f ca="1">IF(B841&gt;DATA_ANALYSIS!S$9, DATA_ANALYSIS!S$9, B841)</f>
        <v>9.1573416039183773</v>
      </c>
      <c r="E841" s="25">
        <f ca="1">IF(B841&lt;DATA_ANALYSIS!S$8,C841,IF(B841&gt;DATA_ANALYSIS!S$9,D841,B841))</f>
        <v>9.1573416039183773</v>
      </c>
      <c r="F841" s="25">
        <f ca="1">DATA_ANALYSIS!E$20*'MONTE CARLO ANALYSIS'!E841+DATA_ANALYSIS!R$20</f>
        <v>18.835046965969966</v>
      </c>
      <c r="G841" s="23"/>
      <c r="H841" s="23"/>
      <c r="I841" s="23"/>
    </row>
    <row r="842" spans="2:9" x14ac:dyDescent="0.25">
      <c r="B842" s="25">
        <f ca="1">_xlfn.NORM.INV(RAND(), DATA_ANALYSIS!Q$23, DATA_ANALYSIS!U$20)</f>
        <v>31.667398596539329</v>
      </c>
      <c r="C842" s="25">
        <f t="shared" ca="1" si="13"/>
        <v>31.667398596539329</v>
      </c>
      <c r="D842" s="25">
        <f ca="1">IF(B842&gt;DATA_ANALYSIS!S$9, DATA_ANALYSIS!S$9, B842)</f>
        <v>20</v>
      </c>
      <c r="E842" s="25">
        <f ca="1">IF(B842&lt;DATA_ANALYSIS!S$8,C842,IF(B842&gt;DATA_ANALYSIS!S$9,D842,B842))</f>
        <v>20</v>
      </c>
      <c r="F842" s="25">
        <f ca="1">DATA_ANALYSIS!E$20*'MONTE CARLO ANALYSIS'!E842+DATA_ANALYSIS!R$20</f>
        <v>42.589686526355941</v>
      </c>
      <c r="G842" s="23"/>
      <c r="H842" s="23"/>
      <c r="I842" s="23"/>
    </row>
    <row r="843" spans="2:9" x14ac:dyDescent="0.25">
      <c r="B843" s="25">
        <f ca="1">_xlfn.NORM.INV(RAND(), DATA_ANALYSIS!Q$23, DATA_ANALYSIS!U$20)</f>
        <v>5.5428635811581088</v>
      </c>
      <c r="C843" s="25">
        <f t="shared" ca="1" si="13"/>
        <v>5.5428635811581088</v>
      </c>
      <c r="D843" s="25">
        <f ca="1">IF(B843&gt;DATA_ANALYSIS!S$9, DATA_ANALYSIS!S$9, B843)</f>
        <v>5.5428635811581088</v>
      </c>
      <c r="E843" s="25">
        <f ca="1">IF(B843&lt;DATA_ANALYSIS!S$8,C843,IF(B843&gt;DATA_ANALYSIS!S$9,D843,B843))</f>
        <v>5.5428635811581088</v>
      </c>
      <c r="F843" s="25">
        <f ca="1">DATA_ANALYSIS!E$20*'MONTE CARLO ANALYSIS'!E843+DATA_ANALYSIS!R$20</f>
        <v>10.916267318661745</v>
      </c>
      <c r="G843" s="23"/>
      <c r="H843" s="23"/>
      <c r="I843" s="23"/>
    </row>
    <row r="844" spans="2:9" x14ac:dyDescent="0.25">
      <c r="B844" s="25">
        <f ca="1">_xlfn.NORM.INV(RAND(), DATA_ANALYSIS!Q$23, DATA_ANALYSIS!U$20)</f>
        <v>-12.32381435209194</v>
      </c>
      <c r="C844" s="25">
        <f t="shared" ca="1" si="13"/>
        <v>0</v>
      </c>
      <c r="D844" s="25">
        <f ca="1">IF(B844&gt;DATA_ANALYSIS!S$9, DATA_ANALYSIS!S$9, B844)</f>
        <v>-12.32381435209194</v>
      </c>
      <c r="E844" s="25">
        <f ca="1">IF(B844&lt;DATA_ANALYSIS!S$8,C844,IF(B844&gt;DATA_ANALYSIS!S$9,D844,B844))</f>
        <v>0</v>
      </c>
      <c r="F844" s="25">
        <f ca="1">DATA_ANALYSIS!E$20*'MONTE CARLO ANALYSIS'!E844+DATA_ANALYSIS!R$20</f>
        <v>-1.2273160806256698</v>
      </c>
      <c r="G844" s="23"/>
      <c r="H844" s="23"/>
      <c r="I844" s="23"/>
    </row>
    <row r="845" spans="2:9" x14ac:dyDescent="0.25">
      <c r="B845" s="25">
        <f ca="1">_xlfn.NORM.INV(RAND(), DATA_ANALYSIS!Q$23, DATA_ANALYSIS!U$20)</f>
        <v>42.949256135483054</v>
      </c>
      <c r="C845" s="25">
        <f t="shared" ca="1" si="13"/>
        <v>42.949256135483054</v>
      </c>
      <c r="D845" s="25">
        <f ca="1">IF(B845&gt;DATA_ANALYSIS!S$9, DATA_ANALYSIS!S$9, B845)</f>
        <v>20</v>
      </c>
      <c r="E845" s="25">
        <f ca="1">IF(B845&lt;DATA_ANALYSIS!S$8,C845,IF(B845&gt;DATA_ANALYSIS!S$9,D845,B845))</f>
        <v>20</v>
      </c>
      <c r="F845" s="25">
        <f ca="1">DATA_ANALYSIS!E$20*'MONTE CARLO ANALYSIS'!E845+DATA_ANALYSIS!R$20</f>
        <v>42.589686526355941</v>
      </c>
      <c r="G845" s="23"/>
      <c r="H845" s="23"/>
      <c r="I845" s="23"/>
    </row>
    <row r="846" spans="2:9" x14ac:dyDescent="0.25">
      <c r="B846" s="25">
        <f ca="1">_xlfn.NORM.INV(RAND(), DATA_ANALYSIS!Q$23, DATA_ANALYSIS!U$20)</f>
        <v>15.491481598722354</v>
      </c>
      <c r="C846" s="25">
        <f t="shared" ca="1" si="13"/>
        <v>15.491481598722354</v>
      </c>
      <c r="D846" s="25">
        <f ca="1">IF(B846&gt;DATA_ANALYSIS!S$9, DATA_ANALYSIS!S$9, B846)</f>
        <v>15.491481598722354</v>
      </c>
      <c r="E846" s="25">
        <f ca="1">IF(B846&lt;DATA_ANALYSIS!S$8,C846,IF(B846&gt;DATA_ANALYSIS!S$9,D846,B846))</f>
        <v>15.491481598722354</v>
      </c>
      <c r="F846" s="25">
        <f ca="1">DATA_ANALYSIS!E$20*'MONTE CARLO ANALYSIS'!E846+DATA_ANALYSIS!R$20</f>
        <v>32.712198399235582</v>
      </c>
      <c r="G846" s="23"/>
      <c r="H846" s="23"/>
      <c r="I846" s="23"/>
    </row>
    <row r="847" spans="2:9" x14ac:dyDescent="0.25">
      <c r="B847" s="25">
        <f ca="1">_xlfn.NORM.INV(RAND(), DATA_ANALYSIS!Q$23, DATA_ANALYSIS!U$20)</f>
        <v>28.102801554675274</v>
      </c>
      <c r="C847" s="25">
        <f t="shared" ca="1" si="13"/>
        <v>28.102801554675274</v>
      </c>
      <c r="D847" s="25">
        <f ca="1">IF(B847&gt;DATA_ANALYSIS!S$9, DATA_ANALYSIS!S$9, B847)</f>
        <v>20</v>
      </c>
      <c r="E847" s="25">
        <f ca="1">IF(B847&lt;DATA_ANALYSIS!S$8,C847,IF(B847&gt;DATA_ANALYSIS!S$9,D847,B847))</f>
        <v>20</v>
      </c>
      <c r="F847" s="25">
        <f ca="1">DATA_ANALYSIS!E$20*'MONTE CARLO ANALYSIS'!E847+DATA_ANALYSIS!R$20</f>
        <v>42.589686526355941</v>
      </c>
      <c r="G847" s="23"/>
      <c r="H847" s="23"/>
      <c r="I847" s="23"/>
    </row>
    <row r="848" spans="2:9" x14ac:dyDescent="0.25">
      <c r="B848" s="25">
        <f ca="1">_xlfn.NORM.INV(RAND(), DATA_ANALYSIS!Q$23, DATA_ANALYSIS!U$20)</f>
        <v>13.989418951225064</v>
      </c>
      <c r="C848" s="25">
        <f t="shared" ca="1" si="13"/>
        <v>13.989418951225064</v>
      </c>
      <c r="D848" s="25">
        <f ca="1">IF(B848&gt;DATA_ANALYSIS!S$9, DATA_ANALYSIS!S$9, B848)</f>
        <v>13.989418951225064</v>
      </c>
      <c r="E848" s="25">
        <f ca="1">IF(B848&lt;DATA_ANALYSIS!S$8,C848,IF(B848&gt;DATA_ANALYSIS!S$9,D848,B848))</f>
        <v>13.989418951225064</v>
      </c>
      <c r="F848" s="25">
        <f ca="1">DATA_ANALYSIS!E$20*'MONTE CARLO ANALYSIS'!E848+DATA_ANALYSIS!R$20</f>
        <v>29.421404252173659</v>
      </c>
      <c r="G848" s="23"/>
      <c r="H848" s="23"/>
      <c r="I848" s="23"/>
    </row>
    <row r="849" spans="2:9" x14ac:dyDescent="0.25">
      <c r="B849" s="25">
        <f ca="1">_xlfn.NORM.INV(RAND(), DATA_ANALYSIS!Q$23, DATA_ANALYSIS!U$20)</f>
        <v>3.9000842292228892</v>
      </c>
      <c r="C849" s="25">
        <f t="shared" ca="1" si="13"/>
        <v>3.9000842292228892</v>
      </c>
      <c r="D849" s="25">
        <f ca="1">IF(B849&gt;DATA_ANALYSIS!S$9, DATA_ANALYSIS!S$9, B849)</f>
        <v>3.9000842292228892</v>
      </c>
      <c r="E849" s="25">
        <f ca="1">IF(B849&lt;DATA_ANALYSIS!S$8,C849,IF(B849&gt;DATA_ANALYSIS!S$9,D849,B849))</f>
        <v>3.9000842292228892</v>
      </c>
      <c r="F849" s="25">
        <f ca="1">DATA_ANALYSIS!E$20*'MONTE CARLO ANALYSIS'!E849+DATA_ANALYSIS!R$20</f>
        <v>7.3171839613396905</v>
      </c>
      <c r="G849" s="23"/>
      <c r="H849" s="23"/>
      <c r="I849" s="23"/>
    </row>
    <row r="850" spans="2:9" x14ac:dyDescent="0.25">
      <c r="B850" s="25">
        <f ca="1">_xlfn.NORM.INV(RAND(), DATA_ANALYSIS!Q$23, DATA_ANALYSIS!U$20)</f>
        <v>14.605615319680677</v>
      </c>
      <c r="C850" s="25">
        <f t="shared" ca="1" si="13"/>
        <v>14.605615319680677</v>
      </c>
      <c r="D850" s="25">
        <f ca="1">IF(B850&gt;DATA_ANALYSIS!S$9, DATA_ANALYSIS!S$9, B850)</f>
        <v>14.605615319680677</v>
      </c>
      <c r="E850" s="25">
        <f ca="1">IF(B850&lt;DATA_ANALYSIS!S$8,C850,IF(B850&gt;DATA_ANALYSIS!S$9,D850,B850))</f>
        <v>14.605615319680677</v>
      </c>
      <c r="F850" s="25">
        <f ca="1">DATA_ANALYSIS!E$20*'MONTE CARLO ANALYSIS'!E850+DATA_ANALYSIS!R$20</f>
        <v>30.771398146325268</v>
      </c>
      <c r="G850" s="23"/>
      <c r="H850" s="23"/>
      <c r="I850" s="23"/>
    </row>
    <row r="851" spans="2:9" x14ac:dyDescent="0.25">
      <c r="B851" s="25">
        <f ca="1">_xlfn.NORM.INV(RAND(), DATA_ANALYSIS!Q$23, DATA_ANALYSIS!U$20)</f>
        <v>22.01397236363804</v>
      </c>
      <c r="C851" s="25">
        <f t="shared" ca="1" si="13"/>
        <v>22.01397236363804</v>
      </c>
      <c r="D851" s="25">
        <f ca="1">IF(B851&gt;DATA_ANALYSIS!S$9, DATA_ANALYSIS!S$9, B851)</f>
        <v>20</v>
      </c>
      <c r="E851" s="25">
        <f ca="1">IF(B851&lt;DATA_ANALYSIS!S$8,C851,IF(B851&gt;DATA_ANALYSIS!S$9,D851,B851))</f>
        <v>20</v>
      </c>
      <c r="F851" s="25">
        <f ca="1">DATA_ANALYSIS!E$20*'MONTE CARLO ANALYSIS'!E851+DATA_ANALYSIS!R$20</f>
        <v>42.589686526355941</v>
      </c>
      <c r="G851" s="23"/>
      <c r="H851" s="23"/>
      <c r="I851" s="23"/>
    </row>
    <row r="852" spans="2:9" x14ac:dyDescent="0.25">
      <c r="B852" s="25">
        <f ca="1">_xlfn.NORM.INV(RAND(), DATA_ANALYSIS!Q$23, DATA_ANALYSIS!U$20)</f>
        <v>37.385263548020149</v>
      </c>
      <c r="C852" s="25">
        <f t="shared" ca="1" si="13"/>
        <v>37.385263548020149</v>
      </c>
      <c r="D852" s="25">
        <f ca="1">IF(B852&gt;DATA_ANALYSIS!S$9, DATA_ANALYSIS!S$9, B852)</f>
        <v>20</v>
      </c>
      <c r="E852" s="25">
        <f ca="1">IF(B852&lt;DATA_ANALYSIS!S$8,C852,IF(B852&gt;DATA_ANALYSIS!S$9,D852,B852))</f>
        <v>20</v>
      </c>
      <c r="F852" s="25">
        <f ca="1">DATA_ANALYSIS!E$20*'MONTE CARLO ANALYSIS'!E852+DATA_ANALYSIS!R$20</f>
        <v>42.589686526355941</v>
      </c>
      <c r="G852" s="23"/>
      <c r="H852" s="23"/>
      <c r="I852" s="23"/>
    </row>
    <row r="853" spans="2:9" x14ac:dyDescent="0.25">
      <c r="B853" s="25">
        <f ca="1">_xlfn.NORM.INV(RAND(), DATA_ANALYSIS!Q$23, DATA_ANALYSIS!U$20)</f>
        <v>23.512776575126686</v>
      </c>
      <c r="C853" s="25">
        <f t="shared" ca="1" si="13"/>
        <v>23.512776575126686</v>
      </c>
      <c r="D853" s="25">
        <f ca="1">IF(B853&gt;DATA_ANALYSIS!S$9, DATA_ANALYSIS!S$9, B853)</f>
        <v>20</v>
      </c>
      <c r="E853" s="25">
        <f ca="1">IF(B853&lt;DATA_ANALYSIS!S$8,C853,IF(B853&gt;DATA_ANALYSIS!S$9,D853,B853))</f>
        <v>20</v>
      </c>
      <c r="F853" s="25">
        <f ca="1">DATA_ANALYSIS!E$20*'MONTE CARLO ANALYSIS'!E853+DATA_ANALYSIS!R$20</f>
        <v>42.589686526355941</v>
      </c>
      <c r="G853" s="23"/>
      <c r="H853" s="23"/>
      <c r="I853" s="23"/>
    </row>
    <row r="854" spans="2:9" x14ac:dyDescent="0.25">
      <c r="B854" s="25">
        <f ca="1">_xlfn.NORM.INV(RAND(), DATA_ANALYSIS!Q$23, DATA_ANALYSIS!U$20)</f>
        <v>38.566800137113823</v>
      </c>
      <c r="C854" s="25">
        <f t="shared" ca="1" si="13"/>
        <v>38.566800137113823</v>
      </c>
      <c r="D854" s="25">
        <f ca="1">IF(B854&gt;DATA_ANALYSIS!S$9, DATA_ANALYSIS!S$9, B854)</f>
        <v>20</v>
      </c>
      <c r="E854" s="25">
        <f ca="1">IF(B854&lt;DATA_ANALYSIS!S$8,C854,IF(B854&gt;DATA_ANALYSIS!S$9,D854,B854))</f>
        <v>20</v>
      </c>
      <c r="F854" s="25">
        <f ca="1">DATA_ANALYSIS!E$20*'MONTE CARLO ANALYSIS'!E854+DATA_ANALYSIS!R$20</f>
        <v>42.589686526355941</v>
      </c>
      <c r="G854" s="23"/>
      <c r="H854" s="23"/>
      <c r="I854" s="23"/>
    </row>
    <row r="855" spans="2:9" x14ac:dyDescent="0.25">
      <c r="B855" s="25">
        <f ca="1">_xlfn.NORM.INV(RAND(), DATA_ANALYSIS!Q$23, DATA_ANALYSIS!U$20)</f>
        <v>10.338422082983065</v>
      </c>
      <c r="C855" s="25">
        <f t="shared" ca="1" si="13"/>
        <v>10.338422082983065</v>
      </c>
      <c r="D855" s="25">
        <f ca="1">IF(B855&gt;DATA_ANALYSIS!S$9, DATA_ANALYSIS!S$9, B855)</f>
        <v>10.338422082983065</v>
      </c>
      <c r="E855" s="25">
        <f ca="1">IF(B855&lt;DATA_ANALYSIS!S$8,C855,IF(B855&gt;DATA_ANALYSIS!S$9,D855,B855))</f>
        <v>10.338422082983065</v>
      </c>
      <c r="F855" s="25">
        <f ca="1">DATA_ANALYSIS!E$20*'MONTE CARLO ANALYSIS'!E855+DATA_ANALYSIS!R$20</f>
        <v>21.422617287481593</v>
      </c>
      <c r="G855" s="23"/>
      <c r="H855" s="23"/>
      <c r="I855" s="23"/>
    </row>
    <row r="856" spans="2:9" x14ac:dyDescent="0.25">
      <c r="B856" s="25">
        <f ca="1">_xlfn.NORM.INV(RAND(), DATA_ANALYSIS!Q$23, DATA_ANALYSIS!U$20)</f>
        <v>7.7411479123459568</v>
      </c>
      <c r="C856" s="25">
        <f t="shared" ca="1" si="13"/>
        <v>7.7411479123459568</v>
      </c>
      <c r="D856" s="25">
        <f ca="1">IF(B856&gt;DATA_ANALYSIS!S$9, DATA_ANALYSIS!S$9, B856)</f>
        <v>7.7411479123459568</v>
      </c>
      <c r="E856" s="25">
        <f ca="1">IF(B856&lt;DATA_ANALYSIS!S$8,C856,IF(B856&gt;DATA_ANALYSIS!S$9,D856,B856))</f>
        <v>7.7411479123459568</v>
      </c>
      <c r="F856" s="25">
        <f ca="1">DATA_ANALYSIS!E$20*'MONTE CARLO ANALYSIS'!E856+DATA_ANALYSIS!R$20</f>
        <v>15.732378832188981</v>
      </c>
      <c r="G856" s="23"/>
      <c r="H856" s="23"/>
      <c r="I856" s="23"/>
    </row>
    <row r="857" spans="2:9" x14ac:dyDescent="0.25">
      <c r="B857" s="25">
        <f ca="1">_xlfn.NORM.INV(RAND(), DATA_ANALYSIS!Q$23, DATA_ANALYSIS!U$20)</f>
        <v>9.0059523819077061</v>
      </c>
      <c r="C857" s="25">
        <f t="shared" ca="1" si="13"/>
        <v>9.0059523819077061</v>
      </c>
      <c r="D857" s="25">
        <f ca="1">IF(B857&gt;DATA_ANALYSIS!S$9, DATA_ANALYSIS!S$9, B857)</f>
        <v>9.0059523819077061</v>
      </c>
      <c r="E857" s="25">
        <f ca="1">IF(B857&lt;DATA_ANALYSIS!S$8,C857,IF(B857&gt;DATA_ANALYSIS!S$9,D857,B857))</f>
        <v>9.0059523819077061</v>
      </c>
      <c r="F857" s="25">
        <f ca="1">DATA_ANALYSIS!E$20*'MONTE CARLO ANALYSIS'!E857+DATA_ANALYSIS!R$20</f>
        <v>18.503375869194443</v>
      </c>
      <c r="G857" s="23"/>
      <c r="H857" s="23"/>
      <c r="I857" s="23"/>
    </row>
    <row r="858" spans="2:9" x14ac:dyDescent="0.25">
      <c r="B858" s="25">
        <f ca="1">_xlfn.NORM.INV(RAND(), DATA_ANALYSIS!Q$23, DATA_ANALYSIS!U$20)</f>
        <v>20.484341145174952</v>
      </c>
      <c r="C858" s="25">
        <f t="shared" ca="1" si="13"/>
        <v>20.484341145174952</v>
      </c>
      <c r="D858" s="25">
        <f ca="1">IF(B858&gt;DATA_ANALYSIS!S$9, DATA_ANALYSIS!S$9, B858)</f>
        <v>20</v>
      </c>
      <c r="E858" s="25">
        <f ca="1">IF(B858&lt;DATA_ANALYSIS!S$8,C858,IF(B858&gt;DATA_ANALYSIS!S$9,D858,B858))</f>
        <v>20</v>
      </c>
      <c r="F858" s="25">
        <f ca="1">DATA_ANALYSIS!E$20*'MONTE CARLO ANALYSIS'!E858+DATA_ANALYSIS!R$20</f>
        <v>42.589686526355941</v>
      </c>
      <c r="G858" s="23"/>
      <c r="H858" s="23"/>
      <c r="I858" s="23"/>
    </row>
    <row r="859" spans="2:9" x14ac:dyDescent="0.25">
      <c r="B859" s="25">
        <f ca="1">_xlfn.NORM.INV(RAND(), DATA_ANALYSIS!Q$23, DATA_ANALYSIS!U$20)</f>
        <v>23.09484683346388</v>
      </c>
      <c r="C859" s="25">
        <f t="shared" ca="1" si="13"/>
        <v>23.09484683346388</v>
      </c>
      <c r="D859" s="25">
        <f ca="1">IF(B859&gt;DATA_ANALYSIS!S$9, DATA_ANALYSIS!S$9, B859)</f>
        <v>20</v>
      </c>
      <c r="E859" s="25">
        <f ca="1">IF(B859&lt;DATA_ANALYSIS!S$8,C859,IF(B859&gt;DATA_ANALYSIS!S$9,D859,B859))</f>
        <v>20</v>
      </c>
      <c r="F859" s="25">
        <f ca="1">DATA_ANALYSIS!E$20*'MONTE CARLO ANALYSIS'!E859+DATA_ANALYSIS!R$20</f>
        <v>42.589686526355941</v>
      </c>
      <c r="G859" s="23"/>
      <c r="H859" s="23"/>
      <c r="I859" s="23"/>
    </row>
    <row r="860" spans="2:9" x14ac:dyDescent="0.25">
      <c r="B860" s="25">
        <f ca="1">_xlfn.NORM.INV(RAND(), DATA_ANALYSIS!Q$23, DATA_ANALYSIS!U$20)</f>
        <v>29.786348451620832</v>
      </c>
      <c r="C860" s="25">
        <f t="shared" ca="1" si="13"/>
        <v>29.786348451620832</v>
      </c>
      <c r="D860" s="25">
        <f ca="1">IF(B860&gt;DATA_ANALYSIS!S$9, DATA_ANALYSIS!S$9, B860)</f>
        <v>20</v>
      </c>
      <c r="E860" s="25">
        <f ca="1">IF(B860&lt;DATA_ANALYSIS!S$8,C860,IF(B860&gt;DATA_ANALYSIS!S$9,D860,B860))</f>
        <v>20</v>
      </c>
      <c r="F860" s="25">
        <f ca="1">DATA_ANALYSIS!E$20*'MONTE CARLO ANALYSIS'!E860+DATA_ANALYSIS!R$20</f>
        <v>42.589686526355941</v>
      </c>
      <c r="G860" s="23"/>
      <c r="H860" s="23"/>
      <c r="I860" s="23"/>
    </row>
    <row r="861" spans="2:9" x14ac:dyDescent="0.25">
      <c r="B861" s="25">
        <f ca="1">_xlfn.NORM.INV(RAND(), DATA_ANALYSIS!Q$23, DATA_ANALYSIS!U$20)</f>
        <v>28.96011085139973</v>
      </c>
      <c r="C861" s="25">
        <f t="shared" ca="1" si="13"/>
        <v>28.96011085139973</v>
      </c>
      <c r="D861" s="25">
        <f ca="1">IF(B861&gt;DATA_ANALYSIS!S$9, DATA_ANALYSIS!S$9, B861)</f>
        <v>20</v>
      </c>
      <c r="E861" s="25">
        <f ca="1">IF(B861&lt;DATA_ANALYSIS!S$8,C861,IF(B861&gt;DATA_ANALYSIS!S$9,D861,B861))</f>
        <v>20</v>
      </c>
      <c r="F861" s="25">
        <f ca="1">DATA_ANALYSIS!E$20*'MONTE CARLO ANALYSIS'!E861+DATA_ANALYSIS!R$20</f>
        <v>42.589686526355941</v>
      </c>
      <c r="G861" s="23"/>
      <c r="H861" s="23"/>
      <c r="I861" s="23"/>
    </row>
    <row r="862" spans="2:9" x14ac:dyDescent="0.25">
      <c r="B862" s="25">
        <f ca="1">_xlfn.NORM.INV(RAND(), DATA_ANALYSIS!Q$23, DATA_ANALYSIS!U$20)</f>
        <v>2.4006792890363684</v>
      </c>
      <c r="C862" s="25">
        <f t="shared" ca="1" si="13"/>
        <v>2.4006792890363684</v>
      </c>
      <c r="D862" s="25">
        <f ca="1">IF(B862&gt;DATA_ANALYSIS!S$9, DATA_ANALYSIS!S$9, B862)</f>
        <v>2.4006792890363684</v>
      </c>
      <c r="E862" s="25">
        <f ca="1">IF(B862&lt;DATA_ANALYSIS!S$8,C862,IF(B862&gt;DATA_ANALYSIS!S$9,D862,B862))</f>
        <v>2.4006792890363684</v>
      </c>
      <c r="F862" s="25">
        <f ca="1">DATA_ANALYSIS!E$20*'MONTE CARLO ANALYSIS'!E862+DATA_ANALYSIS!R$20</f>
        <v>4.0322124526859957</v>
      </c>
      <c r="G862" s="23"/>
      <c r="H862" s="23"/>
      <c r="I862" s="23"/>
    </row>
    <row r="863" spans="2:9" x14ac:dyDescent="0.25">
      <c r="B863" s="25">
        <f ca="1">_xlfn.NORM.INV(RAND(), DATA_ANALYSIS!Q$23, DATA_ANALYSIS!U$20)</f>
        <v>19.484442389031834</v>
      </c>
      <c r="C863" s="25">
        <f t="shared" ca="1" si="13"/>
        <v>19.484442389031834</v>
      </c>
      <c r="D863" s="25">
        <f ca="1">IF(B863&gt;DATA_ANALYSIS!S$9, DATA_ANALYSIS!S$9, B863)</f>
        <v>19.484442389031834</v>
      </c>
      <c r="E863" s="25">
        <f ca="1">IF(B863&lt;DATA_ANALYSIS!S$8,C863,IF(B863&gt;DATA_ANALYSIS!S$9,D863,B863))</f>
        <v>19.484442389031834</v>
      </c>
      <c r="F863" s="25">
        <f ca="1">DATA_ANALYSIS!E$20*'MONTE CARLO ANALYSIS'!E863+DATA_ANALYSIS!R$20</f>
        <v>41.460177067163876</v>
      </c>
      <c r="G863" s="23"/>
      <c r="H863" s="23"/>
      <c r="I863" s="23"/>
    </row>
    <row r="864" spans="2:9" x14ac:dyDescent="0.25">
      <c r="B864" s="25">
        <f ca="1">_xlfn.NORM.INV(RAND(), DATA_ANALYSIS!Q$23, DATA_ANALYSIS!U$20)</f>
        <v>38.142257219258255</v>
      </c>
      <c r="C864" s="25">
        <f t="shared" ca="1" si="13"/>
        <v>38.142257219258255</v>
      </c>
      <c r="D864" s="25">
        <f ca="1">IF(B864&gt;DATA_ANALYSIS!S$9, DATA_ANALYSIS!S$9, B864)</f>
        <v>20</v>
      </c>
      <c r="E864" s="25">
        <f ca="1">IF(B864&lt;DATA_ANALYSIS!S$8,C864,IF(B864&gt;DATA_ANALYSIS!S$9,D864,B864))</f>
        <v>20</v>
      </c>
      <c r="F864" s="25">
        <f ca="1">DATA_ANALYSIS!E$20*'MONTE CARLO ANALYSIS'!E864+DATA_ANALYSIS!R$20</f>
        <v>42.589686526355941</v>
      </c>
      <c r="G864" s="23"/>
      <c r="H864" s="23"/>
      <c r="I864" s="23"/>
    </row>
    <row r="865" spans="2:9" x14ac:dyDescent="0.25">
      <c r="B865" s="25">
        <f ca="1">_xlfn.NORM.INV(RAND(), DATA_ANALYSIS!Q$23, DATA_ANALYSIS!U$20)</f>
        <v>13.120447791658398</v>
      </c>
      <c r="C865" s="25">
        <f t="shared" ca="1" si="13"/>
        <v>13.120447791658398</v>
      </c>
      <c r="D865" s="25">
        <f ca="1">IF(B865&gt;DATA_ANALYSIS!S$9, DATA_ANALYSIS!S$9, B865)</f>
        <v>13.120447791658398</v>
      </c>
      <c r="E865" s="25">
        <f ca="1">IF(B865&lt;DATA_ANALYSIS!S$8,C865,IF(B865&gt;DATA_ANALYSIS!S$9,D865,B865))</f>
        <v>13.120447791658398</v>
      </c>
      <c r="F865" s="25">
        <f ca="1">DATA_ANALYSIS!E$20*'MONTE CARLO ANALYSIS'!E865+DATA_ANALYSIS!R$20</f>
        <v>27.517618673967437</v>
      </c>
      <c r="G865" s="23"/>
      <c r="H865" s="23"/>
      <c r="I865" s="23"/>
    </row>
    <row r="866" spans="2:9" x14ac:dyDescent="0.25">
      <c r="B866" s="25">
        <f ca="1">_xlfn.NORM.INV(RAND(), DATA_ANALYSIS!Q$23, DATA_ANALYSIS!U$20)</f>
        <v>36.141170077131633</v>
      </c>
      <c r="C866" s="25">
        <f t="shared" ca="1" si="13"/>
        <v>36.141170077131633</v>
      </c>
      <c r="D866" s="25">
        <f ca="1">IF(B866&gt;DATA_ANALYSIS!S$9, DATA_ANALYSIS!S$9, B866)</f>
        <v>20</v>
      </c>
      <c r="E866" s="25">
        <f ca="1">IF(B866&lt;DATA_ANALYSIS!S$8,C866,IF(B866&gt;DATA_ANALYSIS!S$9,D866,B866))</f>
        <v>20</v>
      </c>
      <c r="F866" s="25">
        <f ca="1">DATA_ANALYSIS!E$20*'MONTE CARLO ANALYSIS'!E866+DATA_ANALYSIS!R$20</f>
        <v>42.589686526355941</v>
      </c>
      <c r="G866" s="23"/>
      <c r="H866" s="23"/>
      <c r="I866" s="23"/>
    </row>
    <row r="867" spans="2:9" x14ac:dyDescent="0.25">
      <c r="B867" s="25">
        <f ca="1">_xlfn.NORM.INV(RAND(), DATA_ANALYSIS!Q$23, DATA_ANALYSIS!U$20)</f>
        <v>25.51568203642119</v>
      </c>
      <c r="C867" s="25">
        <f t="shared" ca="1" si="13"/>
        <v>25.51568203642119</v>
      </c>
      <c r="D867" s="25">
        <f ca="1">IF(B867&gt;DATA_ANALYSIS!S$9, DATA_ANALYSIS!S$9, B867)</f>
        <v>20</v>
      </c>
      <c r="E867" s="25">
        <f ca="1">IF(B867&lt;DATA_ANALYSIS!S$8,C867,IF(B867&gt;DATA_ANALYSIS!S$9,D867,B867))</f>
        <v>20</v>
      </c>
      <c r="F867" s="25">
        <f ca="1">DATA_ANALYSIS!E$20*'MONTE CARLO ANALYSIS'!E867+DATA_ANALYSIS!R$20</f>
        <v>42.589686526355941</v>
      </c>
      <c r="G867" s="23"/>
      <c r="H867" s="23"/>
      <c r="I867" s="23"/>
    </row>
    <row r="868" spans="2:9" x14ac:dyDescent="0.25">
      <c r="B868" s="25">
        <f ca="1">_xlfn.NORM.INV(RAND(), DATA_ANALYSIS!Q$23, DATA_ANALYSIS!U$20)</f>
        <v>16.487964285967927</v>
      </c>
      <c r="C868" s="25">
        <f t="shared" ca="1" si="13"/>
        <v>16.487964285967927</v>
      </c>
      <c r="D868" s="25">
        <f ca="1">IF(B868&gt;DATA_ANALYSIS!S$9, DATA_ANALYSIS!S$9, B868)</f>
        <v>16.487964285967927</v>
      </c>
      <c r="E868" s="25">
        <f ca="1">IF(B868&lt;DATA_ANALYSIS!S$8,C868,IF(B868&gt;DATA_ANALYSIS!S$9,D868,B868))</f>
        <v>16.487964285967927</v>
      </c>
      <c r="F868" s="25">
        <f ca="1">DATA_ANALYSIS!E$20*'MONTE CARLO ANALYSIS'!E868+DATA_ANALYSIS!R$20</f>
        <v>34.895342624478147</v>
      </c>
      <c r="G868" s="23"/>
      <c r="H868" s="23"/>
      <c r="I868" s="23"/>
    </row>
    <row r="869" spans="2:9" x14ac:dyDescent="0.25">
      <c r="B869" s="25">
        <f ca="1">_xlfn.NORM.INV(RAND(), DATA_ANALYSIS!Q$23, DATA_ANALYSIS!U$20)</f>
        <v>17.475521926877981</v>
      </c>
      <c r="C869" s="25">
        <f t="shared" ca="1" si="13"/>
        <v>17.475521926877981</v>
      </c>
      <c r="D869" s="25">
        <f ca="1">IF(B869&gt;DATA_ANALYSIS!S$9, DATA_ANALYSIS!S$9, B869)</f>
        <v>17.475521926877981</v>
      </c>
      <c r="E869" s="25">
        <f ca="1">IF(B869&lt;DATA_ANALYSIS!S$8,C869,IF(B869&gt;DATA_ANALYSIS!S$9,D869,B869))</f>
        <v>17.475521926877981</v>
      </c>
      <c r="F869" s="25">
        <f ca="1">DATA_ANALYSIS!E$20*'MONTE CARLO ANALYSIS'!E869+DATA_ANALYSIS!R$20</f>
        <v>37.058933410793173</v>
      </c>
      <c r="G869" s="23"/>
      <c r="H869" s="23"/>
      <c r="I869" s="23"/>
    </row>
    <row r="870" spans="2:9" x14ac:dyDescent="0.25">
      <c r="B870" s="25">
        <f ca="1">_xlfn.NORM.INV(RAND(), DATA_ANALYSIS!Q$23, DATA_ANALYSIS!U$20)</f>
        <v>36.261369683613623</v>
      </c>
      <c r="C870" s="25">
        <f t="shared" ca="1" si="13"/>
        <v>36.261369683613623</v>
      </c>
      <c r="D870" s="25">
        <f ca="1">IF(B870&gt;DATA_ANALYSIS!S$9, DATA_ANALYSIS!S$9, B870)</f>
        <v>20</v>
      </c>
      <c r="E870" s="25">
        <f ca="1">IF(B870&lt;DATA_ANALYSIS!S$8,C870,IF(B870&gt;DATA_ANALYSIS!S$9,D870,B870))</f>
        <v>20</v>
      </c>
      <c r="F870" s="25">
        <f ca="1">DATA_ANALYSIS!E$20*'MONTE CARLO ANALYSIS'!E870+DATA_ANALYSIS!R$20</f>
        <v>42.589686526355941</v>
      </c>
      <c r="G870" s="23"/>
      <c r="H870" s="23"/>
      <c r="I870" s="23"/>
    </row>
    <row r="871" spans="2:9" x14ac:dyDescent="0.25">
      <c r="B871" s="25">
        <f ca="1">_xlfn.NORM.INV(RAND(), DATA_ANALYSIS!Q$23, DATA_ANALYSIS!U$20)</f>
        <v>8.2750242419389402</v>
      </c>
      <c r="C871" s="25">
        <f t="shared" ca="1" si="13"/>
        <v>8.2750242419389402</v>
      </c>
      <c r="D871" s="25">
        <f ca="1">IF(B871&gt;DATA_ANALYSIS!S$9, DATA_ANALYSIS!S$9, B871)</f>
        <v>8.2750242419389402</v>
      </c>
      <c r="E871" s="25">
        <f ca="1">IF(B871&lt;DATA_ANALYSIS!S$8,C871,IF(B871&gt;DATA_ANALYSIS!S$9,D871,B871))</f>
        <v>8.2750242419389402</v>
      </c>
      <c r="F871" s="25">
        <f ca="1">DATA_ANALYSIS!E$20*'MONTE CARLO ANALYSIS'!E871+DATA_ANALYSIS!R$20</f>
        <v>16.902021858468061</v>
      </c>
      <c r="G871" s="23"/>
      <c r="H871" s="23"/>
      <c r="I871" s="23"/>
    </row>
    <row r="872" spans="2:9" x14ac:dyDescent="0.25">
      <c r="B872" s="25">
        <f ca="1">_xlfn.NORM.INV(RAND(), DATA_ANALYSIS!Q$23, DATA_ANALYSIS!U$20)</f>
        <v>38.084493054746815</v>
      </c>
      <c r="C872" s="25">
        <f t="shared" ca="1" si="13"/>
        <v>38.084493054746815</v>
      </c>
      <c r="D872" s="25">
        <f ca="1">IF(B872&gt;DATA_ANALYSIS!S$9, DATA_ANALYSIS!S$9, B872)</f>
        <v>20</v>
      </c>
      <c r="E872" s="25">
        <f ca="1">IF(B872&lt;DATA_ANALYSIS!S$8,C872,IF(B872&gt;DATA_ANALYSIS!S$9,D872,B872))</f>
        <v>20</v>
      </c>
      <c r="F872" s="25">
        <f ca="1">DATA_ANALYSIS!E$20*'MONTE CARLO ANALYSIS'!E872+DATA_ANALYSIS!R$20</f>
        <v>42.589686526355941</v>
      </c>
      <c r="G872" s="23"/>
      <c r="H872" s="23"/>
      <c r="I872" s="23"/>
    </row>
    <row r="873" spans="2:9" x14ac:dyDescent="0.25">
      <c r="B873" s="25">
        <f ca="1">_xlfn.NORM.INV(RAND(), DATA_ANALYSIS!Q$23, DATA_ANALYSIS!U$20)</f>
        <v>14.266241540559989</v>
      </c>
      <c r="C873" s="25">
        <f t="shared" ca="1" si="13"/>
        <v>14.266241540559989</v>
      </c>
      <c r="D873" s="25">
        <f ca="1">IF(B873&gt;DATA_ANALYSIS!S$9, DATA_ANALYSIS!S$9, B873)</f>
        <v>14.266241540559989</v>
      </c>
      <c r="E873" s="25">
        <f ca="1">IF(B873&lt;DATA_ANALYSIS!S$8,C873,IF(B873&gt;DATA_ANALYSIS!S$9,D873,B873))</f>
        <v>14.266241540559989</v>
      </c>
      <c r="F873" s="25">
        <f ca="1">DATA_ANALYSIS!E$20*'MONTE CARLO ANALYSIS'!E873+DATA_ANALYSIS!R$20</f>
        <v>30.027881058101649</v>
      </c>
      <c r="G873" s="23"/>
      <c r="H873" s="23"/>
      <c r="I873" s="23"/>
    </row>
    <row r="874" spans="2:9" x14ac:dyDescent="0.25">
      <c r="B874" s="25">
        <f ca="1">_xlfn.NORM.INV(RAND(), DATA_ANALYSIS!Q$23, DATA_ANALYSIS!U$20)</f>
        <v>23.982292661348424</v>
      </c>
      <c r="C874" s="25">
        <f t="shared" ca="1" si="13"/>
        <v>23.982292661348424</v>
      </c>
      <c r="D874" s="25">
        <f ca="1">IF(B874&gt;DATA_ANALYSIS!S$9, DATA_ANALYSIS!S$9, B874)</f>
        <v>20</v>
      </c>
      <c r="E874" s="25">
        <f ca="1">IF(B874&lt;DATA_ANALYSIS!S$8,C874,IF(B874&gt;DATA_ANALYSIS!S$9,D874,B874))</f>
        <v>20</v>
      </c>
      <c r="F874" s="25">
        <f ca="1">DATA_ANALYSIS!E$20*'MONTE CARLO ANALYSIS'!E874+DATA_ANALYSIS!R$20</f>
        <v>42.589686526355941</v>
      </c>
      <c r="G874" s="23"/>
      <c r="H874" s="23"/>
      <c r="I874" s="23"/>
    </row>
    <row r="875" spans="2:9" x14ac:dyDescent="0.25">
      <c r="B875" s="25">
        <f ca="1">_xlfn.NORM.INV(RAND(), DATA_ANALYSIS!Q$23, DATA_ANALYSIS!U$20)</f>
        <v>33.885977567748071</v>
      </c>
      <c r="C875" s="25">
        <f t="shared" ca="1" si="13"/>
        <v>33.885977567748071</v>
      </c>
      <c r="D875" s="25">
        <f ca="1">IF(B875&gt;DATA_ANALYSIS!S$9, DATA_ANALYSIS!S$9, B875)</f>
        <v>20</v>
      </c>
      <c r="E875" s="25">
        <f ca="1">IF(B875&lt;DATA_ANALYSIS!S$8,C875,IF(B875&gt;DATA_ANALYSIS!S$9,D875,B875))</f>
        <v>20</v>
      </c>
      <c r="F875" s="25">
        <f ca="1">DATA_ANALYSIS!E$20*'MONTE CARLO ANALYSIS'!E875+DATA_ANALYSIS!R$20</f>
        <v>42.589686526355941</v>
      </c>
      <c r="G875" s="23"/>
      <c r="H875" s="23"/>
      <c r="I875" s="23"/>
    </row>
    <row r="876" spans="2:9" x14ac:dyDescent="0.25">
      <c r="B876" s="25">
        <f ca="1">_xlfn.NORM.INV(RAND(), DATA_ANALYSIS!Q$23, DATA_ANALYSIS!U$20)</f>
        <v>-4.2433952430394299</v>
      </c>
      <c r="C876" s="25">
        <f t="shared" ca="1" si="13"/>
        <v>0</v>
      </c>
      <c r="D876" s="25">
        <f ca="1">IF(B876&gt;DATA_ANALYSIS!S$9, DATA_ANALYSIS!S$9, B876)</f>
        <v>-4.2433952430394299</v>
      </c>
      <c r="E876" s="25">
        <f ca="1">IF(B876&lt;DATA_ANALYSIS!S$8,C876,IF(B876&gt;DATA_ANALYSIS!S$9,D876,B876))</f>
        <v>0</v>
      </c>
      <c r="F876" s="25">
        <f ca="1">DATA_ANALYSIS!E$20*'MONTE CARLO ANALYSIS'!E876+DATA_ANALYSIS!R$20</f>
        <v>-1.2273160806256698</v>
      </c>
      <c r="G876" s="23"/>
      <c r="H876" s="23"/>
      <c r="I876" s="23"/>
    </row>
    <row r="877" spans="2:9" x14ac:dyDescent="0.25">
      <c r="B877" s="25">
        <f ca="1">_xlfn.NORM.INV(RAND(), DATA_ANALYSIS!Q$23, DATA_ANALYSIS!U$20)</f>
        <v>11.56288631808507</v>
      </c>
      <c r="C877" s="25">
        <f t="shared" ca="1" si="13"/>
        <v>11.56288631808507</v>
      </c>
      <c r="D877" s="25">
        <f ca="1">IF(B877&gt;DATA_ANALYSIS!S$9, DATA_ANALYSIS!S$9, B877)</f>
        <v>11.56288631808507</v>
      </c>
      <c r="E877" s="25">
        <f ca="1">IF(B877&lt;DATA_ANALYSIS!S$8,C877,IF(B877&gt;DATA_ANALYSIS!S$9,D877,B877))</f>
        <v>11.56288631808507</v>
      </c>
      <c r="F877" s="25">
        <f ca="1">DATA_ANALYSIS!E$20*'MONTE CARLO ANALYSIS'!E877+DATA_ANALYSIS!R$20</f>
        <v>24.105234916562608</v>
      </c>
      <c r="G877" s="23"/>
      <c r="H877" s="23"/>
      <c r="I877" s="23"/>
    </row>
    <row r="878" spans="2:9" x14ac:dyDescent="0.25">
      <c r="B878" s="25">
        <f ca="1">_xlfn.NORM.INV(RAND(), DATA_ANALYSIS!Q$23, DATA_ANALYSIS!U$20)</f>
        <v>10.210359139429649</v>
      </c>
      <c r="C878" s="25">
        <f t="shared" ca="1" si="13"/>
        <v>10.210359139429649</v>
      </c>
      <c r="D878" s="25">
        <f ca="1">IF(B878&gt;DATA_ANALYSIS!S$9, DATA_ANALYSIS!S$9, B878)</f>
        <v>10.210359139429649</v>
      </c>
      <c r="E878" s="25">
        <f ca="1">IF(B878&lt;DATA_ANALYSIS!S$8,C878,IF(B878&gt;DATA_ANALYSIS!S$9,D878,B878))</f>
        <v>10.210359139429649</v>
      </c>
      <c r="F878" s="25">
        <f ca="1">DATA_ANALYSIS!E$20*'MONTE CARLO ANALYSIS'!E878+DATA_ANALYSIS!R$20</f>
        <v>21.142050570904704</v>
      </c>
      <c r="G878" s="23"/>
      <c r="H878" s="23"/>
      <c r="I878" s="23"/>
    </row>
    <row r="879" spans="2:9" x14ac:dyDescent="0.25">
      <c r="B879" s="25">
        <f ca="1">_xlfn.NORM.INV(RAND(), DATA_ANALYSIS!Q$23, DATA_ANALYSIS!U$20)</f>
        <v>26.450102450509512</v>
      </c>
      <c r="C879" s="25">
        <f t="shared" ca="1" si="13"/>
        <v>26.450102450509512</v>
      </c>
      <c r="D879" s="25">
        <f ca="1">IF(B879&gt;DATA_ANALYSIS!S$9, DATA_ANALYSIS!S$9, B879)</f>
        <v>20</v>
      </c>
      <c r="E879" s="25">
        <f ca="1">IF(B879&lt;DATA_ANALYSIS!S$8,C879,IF(B879&gt;DATA_ANALYSIS!S$9,D879,B879))</f>
        <v>20</v>
      </c>
      <c r="F879" s="25">
        <f ca="1">DATA_ANALYSIS!E$20*'MONTE CARLO ANALYSIS'!E879+DATA_ANALYSIS!R$20</f>
        <v>42.589686526355941</v>
      </c>
      <c r="G879" s="23"/>
      <c r="H879" s="23"/>
      <c r="I879" s="23"/>
    </row>
    <row r="880" spans="2:9" x14ac:dyDescent="0.25">
      <c r="B880" s="25">
        <f ca="1">_xlfn.NORM.INV(RAND(), DATA_ANALYSIS!Q$23, DATA_ANALYSIS!U$20)</f>
        <v>-9.3144258592137987</v>
      </c>
      <c r="C880" s="25">
        <f t="shared" ca="1" si="13"/>
        <v>0</v>
      </c>
      <c r="D880" s="25">
        <f ca="1">IF(B880&gt;DATA_ANALYSIS!S$9, DATA_ANALYSIS!S$9, B880)</f>
        <v>-9.3144258592137987</v>
      </c>
      <c r="E880" s="25">
        <f ca="1">IF(B880&lt;DATA_ANALYSIS!S$8,C880,IF(B880&gt;DATA_ANALYSIS!S$9,D880,B880))</f>
        <v>0</v>
      </c>
      <c r="F880" s="25">
        <f ca="1">DATA_ANALYSIS!E$20*'MONTE CARLO ANALYSIS'!E880+DATA_ANALYSIS!R$20</f>
        <v>-1.2273160806256698</v>
      </c>
      <c r="G880" s="23"/>
      <c r="H880" s="23"/>
      <c r="I880" s="23"/>
    </row>
    <row r="881" spans="2:9" x14ac:dyDescent="0.25">
      <c r="B881" s="25">
        <f ca="1">_xlfn.NORM.INV(RAND(), DATA_ANALYSIS!Q$23, DATA_ANALYSIS!U$20)</f>
        <v>26.563531521701744</v>
      </c>
      <c r="C881" s="25">
        <f t="shared" ca="1" si="13"/>
        <v>26.563531521701744</v>
      </c>
      <c r="D881" s="25">
        <f ca="1">IF(B881&gt;DATA_ANALYSIS!S$9, DATA_ANALYSIS!S$9, B881)</f>
        <v>20</v>
      </c>
      <c r="E881" s="25">
        <f ca="1">IF(B881&lt;DATA_ANALYSIS!S$8,C881,IF(B881&gt;DATA_ANALYSIS!S$9,D881,B881))</f>
        <v>20</v>
      </c>
      <c r="F881" s="25">
        <f ca="1">DATA_ANALYSIS!E$20*'MONTE CARLO ANALYSIS'!E881+DATA_ANALYSIS!R$20</f>
        <v>42.589686526355941</v>
      </c>
      <c r="G881" s="23"/>
      <c r="H881" s="23"/>
      <c r="I881" s="23"/>
    </row>
    <row r="882" spans="2:9" x14ac:dyDescent="0.25">
      <c r="B882" s="25">
        <f ca="1">_xlfn.NORM.INV(RAND(), DATA_ANALYSIS!Q$23, DATA_ANALYSIS!U$20)</f>
        <v>10.081950473171107</v>
      </c>
      <c r="C882" s="25">
        <f t="shared" ca="1" si="13"/>
        <v>10.081950473171107</v>
      </c>
      <c r="D882" s="25">
        <f ca="1">IF(B882&gt;DATA_ANALYSIS!S$9, DATA_ANALYSIS!S$9, B882)</f>
        <v>10.081950473171107</v>
      </c>
      <c r="E882" s="25">
        <f ca="1">IF(B882&lt;DATA_ANALYSIS!S$8,C882,IF(B882&gt;DATA_ANALYSIS!S$9,D882,B882))</f>
        <v>10.081950473171107</v>
      </c>
      <c r="F882" s="25">
        <f ca="1">DATA_ANALYSIS!E$20*'MONTE CARLO ANALYSIS'!E882+DATA_ANALYSIS!R$20</f>
        <v>20.860726427694225</v>
      </c>
      <c r="G882" s="23"/>
      <c r="H882" s="23"/>
      <c r="I882" s="23"/>
    </row>
    <row r="883" spans="2:9" x14ac:dyDescent="0.25">
      <c r="B883" s="25">
        <f ca="1">_xlfn.NORM.INV(RAND(), DATA_ANALYSIS!Q$23, DATA_ANALYSIS!U$20)</f>
        <v>18.095182956008415</v>
      </c>
      <c r="C883" s="25">
        <f t="shared" ca="1" si="13"/>
        <v>18.095182956008415</v>
      </c>
      <c r="D883" s="25">
        <f ca="1">IF(B883&gt;DATA_ANALYSIS!S$9, DATA_ANALYSIS!S$9, B883)</f>
        <v>18.095182956008415</v>
      </c>
      <c r="E883" s="25">
        <f ca="1">IF(B883&lt;DATA_ANALYSIS!S$8,C883,IF(B883&gt;DATA_ANALYSIS!S$9,D883,B883))</f>
        <v>18.095182956008415</v>
      </c>
      <c r="F883" s="25">
        <f ca="1">DATA_ANALYSIS!E$20*'MONTE CARLO ANALYSIS'!E883+DATA_ANALYSIS!R$20</f>
        <v>38.416517857235824</v>
      </c>
      <c r="G883" s="23"/>
      <c r="H883" s="23"/>
      <c r="I883" s="23"/>
    </row>
    <row r="884" spans="2:9" x14ac:dyDescent="0.25">
      <c r="B884" s="25">
        <f ca="1">_xlfn.NORM.INV(RAND(), DATA_ANALYSIS!Q$23, DATA_ANALYSIS!U$20)</f>
        <v>30.724742110851373</v>
      </c>
      <c r="C884" s="25">
        <f t="shared" ca="1" si="13"/>
        <v>30.724742110851373</v>
      </c>
      <c r="D884" s="25">
        <f ca="1">IF(B884&gt;DATA_ANALYSIS!S$9, DATA_ANALYSIS!S$9, B884)</f>
        <v>20</v>
      </c>
      <c r="E884" s="25">
        <f ca="1">IF(B884&lt;DATA_ANALYSIS!S$8,C884,IF(B884&gt;DATA_ANALYSIS!S$9,D884,B884))</f>
        <v>20</v>
      </c>
      <c r="F884" s="25">
        <f ca="1">DATA_ANALYSIS!E$20*'MONTE CARLO ANALYSIS'!E884+DATA_ANALYSIS!R$20</f>
        <v>42.589686526355941</v>
      </c>
      <c r="G884" s="23"/>
      <c r="H884" s="23"/>
      <c r="I884" s="23"/>
    </row>
    <row r="885" spans="2:9" x14ac:dyDescent="0.25">
      <c r="B885" s="25">
        <f ca="1">_xlfn.NORM.INV(RAND(), DATA_ANALYSIS!Q$23, DATA_ANALYSIS!U$20)</f>
        <v>11.663017586141919</v>
      </c>
      <c r="C885" s="25">
        <f t="shared" ca="1" si="13"/>
        <v>11.663017586141919</v>
      </c>
      <c r="D885" s="25">
        <f ca="1">IF(B885&gt;DATA_ANALYSIS!S$9, DATA_ANALYSIS!S$9, B885)</f>
        <v>11.663017586141919</v>
      </c>
      <c r="E885" s="25">
        <f ca="1">IF(B885&lt;DATA_ANALYSIS!S$8,C885,IF(B885&gt;DATA_ANALYSIS!S$9,D885,B885))</f>
        <v>11.663017586141919</v>
      </c>
      <c r="F885" s="25">
        <f ca="1">DATA_ANALYSIS!E$20*'MONTE CARLO ANALYSIS'!E885+DATA_ANALYSIS!R$20</f>
        <v>24.324607518236974</v>
      </c>
      <c r="G885" s="23"/>
      <c r="H885" s="23"/>
      <c r="I885" s="23"/>
    </row>
    <row r="886" spans="2:9" x14ac:dyDescent="0.25">
      <c r="B886" s="25">
        <f ca="1">_xlfn.NORM.INV(RAND(), DATA_ANALYSIS!Q$23, DATA_ANALYSIS!U$20)</f>
        <v>-0.90631247104352397</v>
      </c>
      <c r="C886" s="25">
        <f t="shared" ca="1" si="13"/>
        <v>0</v>
      </c>
      <c r="D886" s="25">
        <f ca="1">IF(B886&gt;DATA_ANALYSIS!S$9, DATA_ANALYSIS!S$9, B886)</f>
        <v>-0.90631247104352397</v>
      </c>
      <c r="E886" s="25">
        <f ca="1">IF(B886&lt;DATA_ANALYSIS!S$8,C886,IF(B886&gt;DATA_ANALYSIS!S$9,D886,B886))</f>
        <v>0</v>
      </c>
      <c r="F886" s="25">
        <f ca="1">DATA_ANALYSIS!E$20*'MONTE CARLO ANALYSIS'!E886+DATA_ANALYSIS!R$20</f>
        <v>-1.2273160806256698</v>
      </c>
      <c r="G886" s="23"/>
      <c r="H886" s="23"/>
      <c r="I886" s="23"/>
    </row>
    <row r="887" spans="2:9" x14ac:dyDescent="0.25">
      <c r="B887" s="25">
        <f ca="1">_xlfn.NORM.INV(RAND(), DATA_ANALYSIS!Q$23, DATA_ANALYSIS!U$20)</f>
        <v>20.895756351205307</v>
      </c>
      <c r="C887" s="25">
        <f t="shared" ca="1" si="13"/>
        <v>20.895756351205307</v>
      </c>
      <c r="D887" s="25">
        <f ca="1">IF(B887&gt;DATA_ANALYSIS!S$9, DATA_ANALYSIS!S$9, B887)</f>
        <v>20</v>
      </c>
      <c r="E887" s="25">
        <f ca="1">IF(B887&lt;DATA_ANALYSIS!S$8,C887,IF(B887&gt;DATA_ANALYSIS!S$9,D887,B887))</f>
        <v>20</v>
      </c>
      <c r="F887" s="25">
        <f ca="1">DATA_ANALYSIS!E$20*'MONTE CARLO ANALYSIS'!E887+DATA_ANALYSIS!R$20</f>
        <v>42.589686526355941</v>
      </c>
      <c r="G887" s="23"/>
      <c r="H887" s="23"/>
      <c r="I887" s="23"/>
    </row>
    <row r="888" spans="2:9" x14ac:dyDescent="0.25">
      <c r="B888" s="25">
        <f ca="1">_xlfn.NORM.INV(RAND(), DATA_ANALYSIS!Q$23, DATA_ANALYSIS!U$20)</f>
        <v>8.3520422643226091</v>
      </c>
      <c r="C888" s="25">
        <f t="shared" ca="1" si="13"/>
        <v>8.3520422643226091</v>
      </c>
      <c r="D888" s="25">
        <f ca="1">IF(B888&gt;DATA_ANALYSIS!S$9, DATA_ANALYSIS!S$9, B888)</f>
        <v>8.3520422643226091</v>
      </c>
      <c r="E888" s="25">
        <f ca="1">IF(B888&lt;DATA_ANALYSIS!S$8,C888,IF(B888&gt;DATA_ANALYSIS!S$9,D888,B888))</f>
        <v>8.3520422643226091</v>
      </c>
      <c r="F888" s="25">
        <f ca="1">DATA_ANALYSIS!E$20*'MONTE CARLO ANALYSIS'!E888+DATA_ANALYSIS!R$20</f>
        <v>17.07075680284655</v>
      </c>
      <c r="G888" s="23"/>
      <c r="H888" s="23"/>
      <c r="I888" s="23"/>
    </row>
    <row r="889" spans="2:9" x14ac:dyDescent="0.25">
      <c r="B889" s="25">
        <f ca="1">_xlfn.NORM.INV(RAND(), DATA_ANALYSIS!Q$23, DATA_ANALYSIS!U$20)</f>
        <v>22.704919394599109</v>
      </c>
      <c r="C889" s="25">
        <f t="shared" ca="1" si="13"/>
        <v>22.704919394599109</v>
      </c>
      <c r="D889" s="25">
        <f ca="1">IF(B889&gt;DATA_ANALYSIS!S$9, DATA_ANALYSIS!S$9, B889)</f>
        <v>20</v>
      </c>
      <c r="E889" s="25">
        <f ca="1">IF(B889&lt;DATA_ANALYSIS!S$8,C889,IF(B889&gt;DATA_ANALYSIS!S$9,D889,B889))</f>
        <v>20</v>
      </c>
      <c r="F889" s="25">
        <f ca="1">DATA_ANALYSIS!E$20*'MONTE CARLO ANALYSIS'!E889+DATA_ANALYSIS!R$20</f>
        <v>42.589686526355941</v>
      </c>
      <c r="G889" s="23"/>
      <c r="H889" s="23"/>
      <c r="I889" s="23"/>
    </row>
    <row r="890" spans="2:9" x14ac:dyDescent="0.25">
      <c r="B890" s="25">
        <f ca="1">_xlfn.NORM.INV(RAND(), DATA_ANALYSIS!Q$23, DATA_ANALYSIS!U$20)</f>
        <v>-5.1491086698493902</v>
      </c>
      <c r="C890" s="25">
        <f t="shared" ca="1" si="13"/>
        <v>0</v>
      </c>
      <c r="D890" s="25">
        <f ca="1">IF(B890&gt;DATA_ANALYSIS!S$9, DATA_ANALYSIS!S$9, B890)</f>
        <v>-5.1491086698493902</v>
      </c>
      <c r="E890" s="25">
        <f ca="1">IF(B890&lt;DATA_ANALYSIS!S$8,C890,IF(B890&gt;DATA_ANALYSIS!S$9,D890,B890))</f>
        <v>0</v>
      </c>
      <c r="F890" s="25">
        <f ca="1">DATA_ANALYSIS!E$20*'MONTE CARLO ANALYSIS'!E890+DATA_ANALYSIS!R$20</f>
        <v>-1.2273160806256698</v>
      </c>
      <c r="G890" s="23"/>
      <c r="H890" s="23"/>
      <c r="I890" s="23"/>
    </row>
    <row r="891" spans="2:9" x14ac:dyDescent="0.25">
      <c r="B891" s="25">
        <f ca="1">_xlfn.NORM.INV(RAND(), DATA_ANALYSIS!Q$23, DATA_ANALYSIS!U$20)</f>
        <v>16.919570967985731</v>
      </c>
      <c r="C891" s="25">
        <f t="shared" ca="1" si="13"/>
        <v>16.919570967985731</v>
      </c>
      <c r="D891" s="25">
        <f ca="1">IF(B891&gt;DATA_ANALYSIS!S$9, DATA_ANALYSIS!S$9, B891)</f>
        <v>16.919570967985731</v>
      </c>
      <c r="E891" s="25">
        <f ca="1">IF(B891&lt;DATA_ANALYSIS!S$8,C891,IF(B891&gt;DATA_ANALYSIS!S$9,D891,B891))</f>
        <v>16.919570967985731</v>
      </c>
      <c r="F891" s="25">
        <f ca="1">DATA_ANALYSIS!E$20*'MONTE CARLO ANALYSIS'!E891+DATA_ANALYSIS!R$20</f>
        <v>35.840928180036386</v>
      </c>
      <c r="G891" s="23"/>
      <c r="H891" s="23"/>
      <c r="I891" s="23"/>
    </row>
    <row r="892" spans="2:9" x14ac:dyDescent="0.25">
      <c r="B892" s="25">
        <f ca="1">_xlfn.NORM.INV(RAND(), DATA_ANALYSIS!Q$23, DATA_ANALYSIS!U$20)</f>
        <v>9.654451616513759</v>
      </c>
      <c r="C892" s="25">
        <f t="shared" ca="1" si="13"/>
        <v>9.654451616513759</v>
      </c>
      <c r="D892" s="25">
        <f ca="1">IF(B892&gt;DATA_ANALYSIS!S$9, DATA_ANALYSIS!S$9, B892)</f>
        <v>9.654451616513759</v>
      </c>
      <c r="E892" s="25">
        <f ca="1">IF(B892&lt;DATA_ANALYSIS!S$8,C892,IF(B892&gt;DATA_ANALYSIS!S$9,D892,B892))</f>
        <v>9.654451616513759</v>
      </c>
      <c r="F892" s="25">
        <f ca="1">DATA_ANALYSIS!E$20*'MONTE CARLO ANALYSIS'!E892+DATA_ANALYSIS!R$20</f>
        <v>19.924140501862393</v>
      </c>
      <c r="G892" s="23"/>
      <c r="H892" s="23"/>
      <c r="I892" s="23"/>
    </row>
    <row r="893" spans="2:9" x14ac:dyDescent="0.25">
      <c r="B893" s="25">
        <f ca="1">_xlfn.NORM.INV(RAND(), DATA_ANALYSIS!Q$23, DATA_ANALYSIS!U$20)</f>
        <v>19.859220272981187</v>
      </c>
      <c r="C893" s="25">
        <f t="shared" ca="1" si="13"/>
        <v>19.859220272981187</v>
      </c>
      <c r="D893" s="25">
        <f ca="1">IF(B893&gt;DATA_ANALYSIS!S$9, DATA_ANALYSIS!S$9, B893)</f>
        <v>19.859220272981187</v>
      </c>
      <c r="E893" s="25">
        <f ca="1">IF(B893&lt;DATA_ANALYSIS!S$8,C893,IF(B893&gt;DATA_ANALYSIS!S$9,D893,B893))</f>
        <v>19.859220272981187</v>
      </c>
      <c r="F893" s="25">
        <f ca="1">DATA_ANALYSIS!E$20*'MONTE CARLO ANALYSIS'!E893+DATA_ANALYSIS!R$20</f>
        <v>42.281259243066266</v>
      </c>
      <c r="G893" s="23"/>
      <c r="H893" s="23"/>
      <c r="I893" s="23"/>
    </row>
    <row r="894" spans="2:9" x14ac:dyDescent="0.25">
      <c r="B894" s="25">
        <f ca="1">_xlfn.NORM.INV(RAND(), DATA_ANALYSIS!Q$23, DATA_ANALYSIS!U$20)</f>
        <v>8.8900085217030291</v>
      </c>
      <c r="C894" s="25">
        <f t="shared" ca="1" si="13"/>
        <v>8.8900085217030291</v>
      </c>
      <c r="D894" s="25">
        <f ca="1">IF(B894&gt;DATA_ANALYSIS!S$9, DATA_ANALYSIS!S$9, B894)</f>
        <v>8.8900085217030291</v>
      </c>
      <c r="E894" s="25">
        <f ca="1">IF(B894&lt;DATA_ANALYSIS!S$8,C894,IF(B894&gt;DATA_ANALYSIS!S$9,D894,B894))</f>
        <v>8.8900085217030291</v>
      </c>
      <c r="F894" s="25">
        <f ca="1">DATA_ANALYSIS!E$20*'MONTE CARLO ANALYSIS'!E894+DATA_ANALYSIS!R$20</f>
        <v>18.249360247951849</v>
      </c>
      <c r="G894" s="23"/>
      <c r="H894" s="23"/>
      <c r="I894" s="23"/>
    </row>
    <row r="895" spans="2:9" x14ac:dyDescent="0.25">
      <c r="B895" s="25">
        <f ca="1">_xlfn.NORM.INV(RAND(), DATA_ANALYSIS!Q$23, DATA_ANALYSIS!U$20)</f>
        <v>23.044528978095801</v>
      </c>
      <c r="C895" s="25">
        <f t="shared" ca="1" si="13"/>
        <v>23.044528978095801</v>
      </c>
      <c r="D895" s="25">
        <f ca="1">IF(B895&gt;DATA_ANALYSIS!S$9, DATA_ANALYSIS!S$9, B895)</f>
        <v>20</v>
      </c>
      <c r="E895" s="25">
        <f ca="1">IF(B895&lt;DATA_ANALYSIS!S$8,C895,IF(B895&gt;DATA_ANALYSIS!S$9,D895,B895))</f>
        <v>20</v>
      </c>
      <c r="F895" s="25">
        <f ca="1">DATA_ANALYSIS!E$20*'MONTE CARLO ANALYSIS'!E895+DATA_ANALYSIS!R$20</f>
        <v>42.589686526355941</v>
      </c>
      <c r="G895" s="23"/>
      <c r="H895" s="23"/>
      <c r="I895" s="23"/>
    </row>
    <row r="896" spans="2:9" x14ac:dyDescent="0.25">
      <c r="B896" s="25">
        <f ca="1">_xlfn.NORM.INV(RAND(), DATA_ANALYSIS!Q$23, DATA_ANALYSIS!U$20)</f>
        <v>29.804827568344777</v>
      </c>
      <c r="C896" s="25">
        <f t="shared" ca="1" si="13"/>
        <v>29.804827568344777</v>
      </c>
      <c r="D896" s="25">
        <f ca="1">IF(B896&gt;DATA_ANALYSIS!S$9, DATA_ANALYSIS!S$9, B896)</f>
        <v>20</v>
      </c>
      <c r="E896" s="25">
        <f ca="1">IF(B896&lt;DATA_ANALYSIS!S$8,C896,IF(B896&gt;DATA_ANALYSIS!S$9,D896,B896))</f>
        <v>20</v>
      </c>
      <c r="F896" s="25">
        <f ca="1">DATA_ANALYSIS!E$20*'MONTE CARLO ANALYSIS'!E896+DATA_ANALYSIS!R$20</f>
        <v>42.589686526355941</v>
      </c>
      <c r="G896" s="23"/>
      <c r="H896" s="23"/>
      <c r="I896" s="23"/>
    </row>
    <row r="897" spans="2:9" x14ac:dyDescent="0.25">
      <c r="B897" s="25">
        <f ca="1">_xlfn.NORM.INV(RAND(), DATA_ANALYSIS!Q$23, DATA_ANALYSIS!U$20)</f>
        <v>2.1622931416020528</v>
      </c>
      <c r="C897" s="25">
        <f t="shared" ca="1" si="13"/>
        <v>2.1622931416020528</v>
      </c>
      <c r="D897" s="25">
        <f ca="1">IF(B897&gt;DATA_ANALYSIS!S$9, DATA_ANALYSIS!S$9, B897)</f>
        <v>2.1622931416020528</v>
      </c>
      <c r="E897" s="25">
        <f ca="1">IF(B897&lt;DATA_ANALYSIS!S$8,C897,IF(B897&gt;DATA_ANALYSIS!S$9,D897,B897))</f>
        <v>2.1622931416020528</v>
      </c>
      <c r="F897" s="25">
        <f ca="1">DATA_ANALYSIS!E$20*'MONTE CARLO ANALYSIS'!E897+DATA_ANALYSIS!R$20</f>
        <v>3.5099441305061108</v>
      </c>
      <c r="G897" s="23"/>
      <c r="H897" s="23"/>
      <c r="I897" s="23"/>
    </row>
    <row r="898" spans="2:9" x14ac:dyDescent="0.25">
      <c r="B898" s="25">
        <f ca="1">_xlfn.NORM.INV(RAND(), DATA_ANALYSIS!Q$23, DATA_ANALYSIS!U$20)</f>
        <v>13.523700326427546</v>
      </c>
      <c r="C898" s="25">
        <f t="shared" ca="1" si="13"/>
        <v>13.523700326427546</v>
      </c>
      <c r="D898" s="25">
        <f ca="1">IF(B898&gt;DATA_ANALYSIS!S$9, DATA_ANALYSIS!S$9, B898)</f>
        <v>13.523700326427546</v>
      </c>
      <c r="E898" s="25">
        <f ca="1">IF(B898&lt;DATA_ANALYSIS!S$8,C898,IF(B898&gt;DATA_ANALYSIS!S$9,D898,B898))</f>
        <v>13.523700326427546</v>
      </c>
      <c r="F898" s="25">
        <f ca="1">DATA_ANALYSIS!E$20*'MONTE CARLO ANALYSIS'!E898+DATA_ANALYSIS!R$20</f>
        <v>28.401084542330025</v>
      </c>
      <c r="G898" s="23"/>
      <c r="H898" s="23"/>
      <c r="I898" s="23"/>
    </row>
    <row r="899" spans="2:9" x14ac:dyDescent="0.25">
      <c r="B899" s="25">
        <f ca="1">_xlfn.NORM.INV(RAND(), DATA_ANALYSIS!Q$23, DATA_ANALYSIS!U$20)</f>
        <v>-3.6625536546157278</v>
      </c>
      <c r="C899" s="25">
        <f t="shared" ca="1" si="13"/>
        <v>0</v>
      </c>
      <c r="D899" s="25">
        <f ca="1">IF(B899&gt;DATA_ANALYSIS!S$9, DATA_ANALYSIS!S$9, B899)</f>
        <v>-3.6625536546157278</v>
      </c>
      <c r="E899" s="25">
        <f ca="1">IF(B899&lt;DATA_ANALYSIS!S$8,C899,IF(B899&gt;DATA_ANALYSIS!S$9,D899,B899))</f>
        <v>0</v>
      </c>
      <c r="F899" s="25">
        <f ca="1">DATA_ANALYSIS!E$20*'MONTE CARLO ANALYSIS'!E899+DATA_ANALYSIS!R$20</f>
        <v>-1.2273160806256698</v>
      </c>
      <c r="G899" s="23"/>
      <c r="H899" s="23"/>
      <c r="I899" s="23"/>
    </row>
    <row r="900" spans="2:9" x14ac:dyDescent="0.25">
      <c r="B900" s="25">
        <f ca="1">_xlfn.NORM.INV(RAND(), DATA_ANALYSIS!Q$23, DATA_ANALYSIS!U$20)</f>
        <v>30.048624101076562</v>
      </c>
      <c r="C900" s="25">
        <f t="shared" ca="1" si="13"/>
        <v>30.048624101076562</v>
      </c>
      <c r="D900" s="25">
        <f ca="1">IF(B900&gt;DATA_ANALYSIS!S$9, DATA_ANALYSIS!S$9, B900)</f>
        <v>20</v>
      </c>
      <c r="E900" s="25">
        <f ca="1">IF(B900&lt;DATA_ANALYSIS!S$8,C900,IF(B900&gt;DATA_ANALYSIS!S$9,D900,B900))</f>
        <v>20</v>
      </c>
      <c r="F900" s="25">
        <f ca="1">DATA_ANALYSIS!E$20*'MONTE CARLO ANALYSIS'!E900+DATA_ANALYSIS!R$20</f>
        <v>42.589686526355941</v>
      </c>
      <c r="G900" s="23"/>
      <c r="H900" s="23"/>
      <c r="I900" s="23"/>
    </row>
    <row r="901" spans="2:9" x14ac:dyDescent="0.25">
      <c r="B901" s="25">
        <f ca="1">_xlfn.NORM.INV(RAND(), DATA_ANALYSIS!Q$23, DATA_ANALYSIS!U$20)</f>
        <v>17.455815711487599</v>
      </c>
      <c r="C901" s="25">
        <f t="shared" ref="C901:C964" ca="1" si="14">IF(B901&lt;0,0, B901)</f>
        <v>17.455815711487599</v>
      </c>
      <c r="D901" s="25">
        <f ca="1">IF(B901&gt;DATA_ANALYSIS!S$9, DATA_ANALYSIS!S$9, B901)</f>
        <v>17.455815711487599</v>
      </c>
      <c r="E901" s="25">
        <f ca="1">IF(B901&lt;DATA_ANALYSIS!S$8,C901,IF(B901&gt;DATA_ANALYSIS!S$9,D901,B901))</f>
        <v>17.455815711487599</v>
      </c>
      <c r="F901" s="25">
        <f ca="1">DATA_ANALYSIS!E$20*'MONTE CARLO ANALYSIS'!E901+DATA_ANALYSIS!R$20</f>
        <v>37.015760046236466</v>
      </c>
      <c r="G901" s="23"/>
      <c r="H901" s="23"/>
      <c r="I901" s="23"/>
    </row>
    <row r="902" spans="2:9" x14ac:dyDescent="0.25">
      <c r="B902" s="25">
        <f ca="1">_xlfn.NORM.INV(RAND(), DATA_ANALYSIS!Q$23, DATA_ANALYSIS!U$20)</f>
        <v>37.998841714185026</v>
      </c>
      <c r="C902" s="25">
        <f t="shared" ca="1" si="14"/>
        <v>37.998841714185026</v>
      </c>
      <c r="D902" s="25">
        <f ca="1">IF(B902&gt;DATA_ANALYSIS!S$9, DATA_ANALYSIS!S$9, B902)</f>
        <v>20</v>
      </c>
      <c r="E902" s="25">
        <f ca="1">IF(B902&lt;DATA_ANALYSIS!S$8,C902,IF(B902&gt;DATA_ANALYSIS!S$9,D902,B902))</f>
        <v>20</v>
      </c>
      <c r="F902" s="25">
        <f ca="1">DATA_ANALYSIS!E$20*'MONTE CARLO ANALYSIS'!E902+DATA_ANALYSIS!R$20</f>
        <v>42.589686526355941</v>
      </c>
      <c r="G902" s="23"/>
      <c r="H902" s="23"/>
      <c r="I902" s="23"/>
    </row>
    <row r="903" spans="2:9" x14ac:dyDescent="0.25">
      <c r="B903" s="25">
        <f ca="1">_xlfn.NORM.INV(RAND(), DATA_ANALYSIS!Q$23, DATA_ANALYSIS!U$20)</f>
        <v>19.942762016556749</v>
      </c>
      <c r="C903" s="25">
        <f t="shared" ca="1" si="14"/>
        <v>19.942762016556749</v>
      </c>
      <c r="D903" s="25">
        <f ca="1">IF(B903&gt;DATA_ANALYSIS!S$9, DATA_ANALYSIS!S$9, B903)</f>
        <v>19.942762016556749</v>
      </c>
      <c r="E903" s="25">
        <f ca="1">IF(B903&lt;DATA_ANALYSIS!S$8,C903,IF(B903&gt;DATA_ANALYSIS!S$9,D903,B903))</f>
        <v>19.942762016556749</v>
      </c>
      <c r="F903" s="25">
        <f ca="1">DATA_ANALYSIS!E$20*'MONTE CARLO ANALYSIS'!E903+DATA_ANALYSIS!R$20</f>
        <v>42.464286682868376</v>
      </c>
      <c r="G903" s="23"/>
      <c r="H903" s="23"/>
      <c r="I903" s="23"/>
    </row>
    <row r="904" spans="2:9" x14ac:dyDescent="0.25">
      <c r="B904" s="25">
        <f ca="1">_xlfn.NORM.INV(RAND(), DATA_ANALYSIS!Q$23, DATA_ANALYSIS!U$20)</f>
        <v>25.230082401780525</v>
      </c>
      <c r="C904" s="25">
        <f t="shared" ca="1" si="14"/>
        <v>25.230082401780525</v>
      </c>
      <c r="D904" s="25">
        <f ca="1">IF(B904&gt;DATA_ANALYSIS!S$9, DATA_ANALYSIS!S$9, B904)</f>
        <v>20</v>
      </c>
      <c r="E904" s="25">
        <f ca="1">IF(B904&lt;DATA_ANALYSIS!S$8,C904,IF(B904&gt;DATA_ANALYSIS!S$9,D904,B904))</f>
        <v>20</v>
      </c>
      <c r="F904" s="25">
        <f ca="1">DATA_ANALYSIS!E$20*'MONTE CARLO ANALYSIS'!E904+DATA_ANALYSIS!R$20</f>
        <v>42.589686526355941</v>
      </c>
      <c r="G904" s="23"/>
      <c r="H904" s="23"/>
      <c r="I904" s="23"/>
    </row>
    <row r="905" spans="2:9" x14ac:dyDescent="0.25">
      <c r="B905" s="25">
        <f ca="1">_xlfn.NORM.INV(RAND(), DATA_ANALYSIS!Q$23, DATA_ANALYSIS!U$20)</f>
        <v>9.8319934327808856</v>
      </c>
      <c r="C905" s="25">
        <f t="shared" ca="1" si="14"/>
        <v>9.8319934327808856</v>
      </c>
      <c r="D905" s="25">
        <f ca="1">IF(B905&gt;DATA_ANALYSIS!S$9, DATA_ANALYSIS!S$9, B905)</f>
        <v>9.8319934327808856</v>
      </c>
      <c r="E905" s="25">
        <f ca="1">IF(B905&lt;DATA_ANALYSIS!S$8,C905,IF(B905&gt;DATA_ANALYSIS!S$9,D905,B905))</f>
        <v>9.8319934327808856</v>
      </c>
      <c r="F905" s="25">
        <f ca="1">DATA_ANALYSIS!E$20*'MONTE CARLO ANALYSIS'!E905+DATA_ANALYSIS!R$20</f>
        <v>20.313108013173636</v>
      </c>
      <c r="G905" s="23"/>
      <c r="H905" s="23"/>
      <c r="I905" s="23"/>
    </row>
    <row r="906" spans="2:9" x14ac:dyDescent="0.25">
      <c r="B906" s="25">
        <f ca="1">_xlfn.NORM.INV(RAND(), DATA_ANALYSIS!Q$23, DATA_ANALYSIS!U$20)</f>
        <v>13.60954062786692</v>
      </c>
      <c r="C906" s="25">
        <f t="shared" ca="1" si="14"/>
        <v>13.60954062786692</v>
      </c>
      <c r="D906" s="25">
        <f ca="1">IF(B906&gt;DATA_ANALYSIS!S$9, DATA_ANALYSIS!S$9, B906)</f>
        <v>13.60954062786692</v>
      </c>
      <c r="E906" s="25">
        <f ca="1">IF(B906&lt;DATA_ANALYSIS!S$8,C906,IF(B906&gt;DATA_ANALYSIS!S$9,D906,B906))</f>
        <v>13.60954062786692</v>
      </c>
      <c r="F906" s="25">
        <f ca="1">DATA_ANALYSIS!E$20*'MONTE CARLO ANALYSIS'!E906+DATA_ANALYSIS!R$20</f>
        <v>28.589147777927682</v>
      </c>
      <c r="G906" s="23"/>
      <c r="H906" s="23"/>
      <c r="I906" s="23"/>
    </row>
    <row r="907" spans="2:9" x14ac:dyDescent="0.25">
      <c r="B907" s="25">
        <f ca="1">_xlfn.NORM.INV(RAND(), DATA_ANALYSIS!Q$23, DATA_ANALYSIS!U$20)</f>
        <v>3.0534705480386268</v>
      </c>
      <c r="C907" s="25">
        <f t="shared" ca="1" si="14"/>
        <v>3.0534705480386268</v>
      </c>
      <c r="D907" s="25">
        <f ca="1">IF(B907&gt;DATA_ANALYSIS!S$9, DATA_ANALYSIS!S$9, B907)</f>
        <v>3.0534705480386268</v>
      </c>
      <c r="E907" s="25">
        <f ca="1">IF(B907&lt;DATA_ANALYSIS!S$8,C907,IF(B907&gt;DATA_ANALYSIS!S$9,D907,B907))</f>
        <v>3.0534705480386268</v>
      </c>
      <c r="F907" s="25">
        <f ca="1">DATA_ANALYSIS!E$20*'MONTE CARLO ANALYSIS'!E907+DATA_ANALYSIS!R$20</f>
        <v>5.4623802675618345</v>
      </c>
      <c r="G907" s="23"/>
      <c r="H907" s="23"/>
      <c r="I907" s="23"/>
    </row>
    <row r="908" spans="2:9" x14ac:dyDescent="0.25">
      <c r="B908" s="25">
        <f ca="1">_xlfn.NORM.INV(RAND(), DATA_ANALYSIS!Q$23, DATA_ANALYSIS!U$20)</f>
        <v>39.626848724338373</v>
      </c>
      <c r="C908" s="25">
        <f t="shared" ca="1" si="14"/>
        <v>39.626848724338373</v>
      </c>
      <c r="D908" s="25">
        <f ca="1">IF(B908&gt;DATA_ANALYSIS!S$9, DATA_ANALYSIS!S$9, B908)</f>
        <v>20</v>
      </c>
      <c r="E908" s="25">
        <f ca="1">IF(B908&lt;DATA_ANALYSIS!S$8,C908,IF(B908&gt;DATA_ANALYSIS!S$9,D908,B908))</f>
        <v>20</v>
      </c>
      <c r="F908" s="25">
        <f ca="1">DATA_ANALYSIS!E$20*'MONTE CARLO ANALYSIS'!E908+DATA_ANALYSIS!R$20</f>
        <v>42.589686526355941</v>
      </c>
      <c r="G908" s="23"/>
      <c r="H908" s="23"/>
      <c r="I908" s="23"/>
    </row>
    <row r="909" spans="2:9" x14ac:dyDescent="0.25">
      <c r="B909" s="25">
        <f ca="1">_xlfn.NORM.INV(RAND(), DATA_ANALYSIS!Q$23, DATA_ANALYSIS!U$20)</f>
        <v>17.221326847383803</v>
      </c>
      <c r="C909" s="25">
        <f t="shared" ca="1" si="14"/>
        <v>17.221326847383803</v>
      </c>
      <c r="D909" s="25">
        <f ca="1">IF(B909&gt;DATA_ANALYSIS!S$9, DATA_ANALYSIS!S$9, B909)</f>
        <v>17.221326847383803</v>
      </c>
      <c r="E909" s="25">
        <f ca="1">IF(B909&lt;DATA_ANALYSIS!S$8,C909,IF(B909&gt;DATA_ANALYSIS!S$9,D909,B909))</f>
        <v>17.221326847383803</v>
      </c>
      <c r="F909" s="25">
        <f ca="1">DATA_ANALYSIS!E$20*'MONTE CARLO ANALYSIS'!E909+DATA_ANALYSIS!R$20</f>
        <v>36.502030087749255</v>
      </c>
      <c r="G909" s="23"/>
      <c r="H909" s="23"/>
      <c r="I909" s="23"/>
    </row>
    <row r="910" spans="2:9" x14ac:dyDescent="0.25">
      <c r="B910" s="25">
        <f ca="1">_xlfn.NORM.INV(RAND(), DATA_ANALYSIS!Q$23, DATA_ANALYSIS!U$20)</f>
        <v>11.401433306593207</v>
      </c>
      <c r="C910" s="25">
        <f t="shared" ca="1" si="14"/>
        <v>11.401433306593207</v>
      </c>
      <c r="D910" s="25">
        <f ca="1">IF(B910&gt;DATA_ANALYSIS!S$9, DATA_ANALYSIS!S$9, B910)</f>
        <v>11.401433306593207</v>
      </c>
      <c r="E910" s="25">
        <f ca="1">IF(B910&lt;DATA_ANALYSIS!S$8,C910,IF(B910&gt;DATA_ANALYSIS!S$9,D910,B910))</f>
        <v>11.401433306593207</v>
      </c>
      <c r="F910" s="25">
        <f ca="1">DATA_ANALYSIS!E$20*'MONTE CARLO ANALYSIS'!E910+DATA_ANALYSIS!R$20</f>
        <v>23.751515565290408</v>
      </c>
      <c r="G910" s="23"/>
      <c r="H910" s="23"/>
      <c r="I910" s="23"/>
    </row>
    <row r="911" spans="2:9" x14ac:dyDescent="0.25">
      <c r="B911" s="25">
        <f ca="1">_xlfn.NORM.INV(RAND(), DATA_ANALYSIS!Q$23, DATA_ANALYSIS!U$20)</f>
        <v>15.58279766214301</v>
      </c>
      <c r="C911" s="25">
        <f t="shared" ca="1" si="14"/>
        <v>15.58279766214301</v>
      </c>
      <c r="D911" s="25">
        <f ca="1">IF(B911&gt;DATA_ANALYSIS!S$9, DATA_ANALYSIS!S$9, B911)</f>
        <v>15.58279766214301</v>
      </c>
      <c r="E911" s="25">
        <f ca="1">IF(B911&lt;DATA_ANALYSIS!S$8,C911,IF(B911&gt;DATA_ANALYSIS!S$9,D911,B911))</f>
        <v>15.58279766214301</v>
      </c>
      <c r="F911" s="25">
        <f ca="1">DATA_ANALYSIS!E$20*'MONTE CARLO ANALYSIS'!E911+DATA_ANALYSIS!R$20</f>
        <v>32.912258208683696</v>
      </c>
      <c r="G911" s="23"/>
      <c r="H911" s="23"/>
      <c r="I911" s="23"/>
    </row>
    <row r="912" spans="2:9" x14ac:dyDescent="0.25">
      <c r="B912" s="25">
        <f ca="1">_xlfn.NORM.INV(RAND(), DATA_ANALYSIS!Q$23, DATA_ANALYSIS!U$20)</f>
        <v>37.40241687329965</v>
      </c>
      <c r="C912" s="25">
        <f t="shared" ca="1" si="14"/>
        <v>37.40241687329965</v>
      </c>
      <c r="D912" s="25">
        <f ca="1">IF(B912&gt;DATA_ANALYSIS!S$9, DATA_ANALYSIS!S$9, B912)</f>
        <v>20</v>
      </c>
      <c r="E912" s="25">
        <f ca="1">IF(B912&lt;DATA_ANALYSIS!S$8,C912,IF(B912&gt;DATA_ANALYSIS!S$9,D912,B912))</f>
        <v>20</v>
      </c>
      <c r="F912" s="25">
        <f ca="1">DATA_ANALYSIS!E$20*'MONTE CARLO ANALYSIS'!E912+DATA_ANALYSIS!R$20</f>
        <v>42.589686526355941</v>
      </c>
      <c r="G912" s="23"/>
      <c r="H912" s="23"/>
      <c r="I912" s="23"/>
    </row>
    <row r="913" spans="2:9" x14ac:dyDescent="0.25">
      <c r="B913" s="25">
        <f ca="1">_xlfn.NORM.INV(RAND(), DATA_ANALYSIS!Q$23, DATA_ANALYSIS!U$20)</f>
        <v>45.585379074964109</v>
      </c>
      <c r="C913" s="25">
        <f t="shared" ca="1" si="14"/>
        <v>45.585379074964109</v>
      </c>
      <c r="D913" s="25">
        <f ca="1">IF(B913&gt;DATA_ANALYSIS!S$9, DATA_ANALYSIS!S$9, B913)</f>
        <v>20</v>
      </c>
      <c r="E913" s="25">
        <f ca="1">IF(B913&lt;DATA_ANALYSIS!S$8,C913,IF(B913&gt;DATA_ANALYSIS!S$9,D913,B913))</f>
        <v>20</v>
      </c>
      <c r="F913" s="25">
        <f ca="1">DATA_ANALYSIS!E$20*'MONTE CARLO ANALYSIS'!E913+DATA_ANALYSIS!R$20</f>
        <v>42.589686526355941</v>
      </c>
      <c r="G913" s="23"/>
      <c r="H913" s="23"/>
      <c r="I913" s="23"/>
    </row>
    <row r="914" spans="2:9" x14ac:dyDescent="0.25">
      <c r="B914" s="25">
        <f ca="1">_xlfn.NORM.INV(RAND(), DATA_ANALYSIS!Q$23, DATA_ANALYSIS!U$20)</f>
        <v>11.165702423456066</v>
      </c>
      <c r="C914" s="25">
        <f t="shared" ca="1" si="14"/>
        <v>11.165702423456066</v>
      </c>
      <c r="D914" s="25">
        <f ca="1">IF(B914&gt;DATA_ANALYSIS!S$9, DATA_ANALYSIS!S$9, B914)</f>
        <v>11.165702423456066</v>
      </c>
      <c r="E914" s="25">
        <f ca="1">IF(B914&lt;DATA_ANALYSIS!S$8,C914,IF(B914&gt;DATA_ANALYSIS!S$9,D914,B914))</f>
        <v>11.165702423456066</v>
      </c>
      <c r="F914" s="25">
        <f ca="1">DATA_ANALYSIS!E$20*'MONTE CARLO ANALYSIS'!E914+DATA_ANALYSIS!R$20</f>
        <v>23.235064529242099</v>
      </c>
      <c r="G914" s="23"/>
      <c r="H914" s="23"/>
      <c r="I914" s="23"/>
    </row>
    <row r="915" spans="2:9" x14ac:dyDescent="0.25">
      <c r="B915" s="25">
        <f ca="1">_xlfn.NORM.INV(RAND(), DATA_ANALYSIS!Q$23, DATA_ANALYSIS!U$20)</f>
        <v>25.442961558781384</v>
      </c>
      <c r="C915" s="25">
        <f t="shared" ca="1" si="14"/>
        <v>25.442961558781384</v>
      </c>
      <c r="D915" s="25">
        <f ca="1">IF(B915&gt;DATA_ANALYSIS!S$9, DATA_ANALYSIS!S$9, B915)</f>
        <v>20</v>
      </c>
      <c r="E915" s="25">
        <f ca="1">IF(B915&lt;DATA_ANALYSIS!S$8,C915,IF(B915&gt;DATA_ANALYSIS!S$9,D915,B915))</f>
        <v>20</v>
      </c>
      <c r="F915" s="25">
        <f ca="1">DATA_ANALYSIS!E$20*'MONTE CARLO ANALYSIS'!E915+DATA_ANALYSIS!R$20</f>
        <v>42.589686526355941</v>
      </c>
      <c r="G915" s="23"/>
      <c r="H915" s="23"/>
      <c r="I915" s="23"/>
    </row>
    <row r="916" spans="2:9" x14ac:dyDescent="0.25">
      <c r="B916" s="25">
        <f ca="1">_xlfn.NORM.INV(RAND(), DATA_ANALYSIS!Q$23, DATA_ANALYSIS!U$20)</f>
        <v>2.1401556226527703</v>
      </c>
      <c r="C916" s="25">
        <f t="shared" ca="1" si="14"/>
        <v>2.1401556226527703</v>
      </c>
      <c r="D916" s="25">
        <f ca="1">IF(B916&gt;DATA_ANALYSIS!S$9, DATA_ANALYSIS!S$9, B916)</f>
        <v>2.1401556226527703</v>
      </c>
      <c r="E916" s="25">
        <f ca="1">IF(B916&lt;DATA_ANALYSIS!S$8,C916,IF(B916&gt;DATA_ANALYSIS!S$9,D916,B916))</f>
        <v>2.1401556226527703</v>
      </c>
      <c r="F916" s="25">
        <f ca="1">DATA_ANALYSIS!E$20*'MONTE CARLO ANALYSIS'!E916+DATA_ANALYSIS!R$20</f>
        <v>3.4614441442304695</v>
      </c>
      <c r="G916" s="23"/>
      <c r="H916" s="23"/>
      <c r="I916" s="23"/>
    </row>
    <row r="917" spans="2:9" x14ac:dyDescent="0.25">
      <c r="B917" s="25">
        <f ca="1">_xlfn.NORM.INV(RAND(), DATA_ANALYSIS!Q$23, DATA_ANALYSIS!U$20)</f>
        <v>3.0503514559970828</v>
      </c>
      <c r="C917" s="25">
        <f t="shared" ca="1" si="14"/>
        <v>3.0503514559970828</v>
      </c>
      <c r="D917" s="25">
        <f ca="1">IF(B917&gt;DATA_ANALYSIS!S$9, DATA_ANALYSIS!S$9, B917)</f>
        <v>3.0503514559970828</v>
      </c>
      <c r="E917" s="25">
        <f ca="1">IF(B917&lt;DATA_ANALYSIS!S$8,C917,IF(B917&gt;DATA_ANALYSIS!S$9,D917,B917))</f>
        <v>3.0503514559970828</v>
      </c>
      <c r="F917" s="25">
        <f ca="1">DATA_ANALYSIS!E$20*'MONTE CARLO ANALYSIS'!E917+DATA_ANALYSIS!R$20</f>
        <v>5.4555468043560467</v>
      </c>
      <c r="G917" s="23"/>
      <c r="H917" s="23"/>
      <c r="I917" s="23"/>
    </row>
    <row r="918" spans="2:9" x14ac:dyDescent="0.25">
      <c r="B918" s="25">
        <f ca="1">_xlfn.NORM.INV(RAND(), DATA_ANALYSIS!Q$23, DATA_ANALYSIS!U$20)</f>
        <v>13.864348099005502</v>
      </c>
      <c r="C918" s="25">
        <f t="shared" ca="1" si="14"/>
        <v>13.864348099005502</v>
      </c>
      <c r="D918" s="25">
        <f ca="1">IF(B918&gt;DATA_ANALYSIS!S$9, DATA_ANALYSIS!S$9, B918)</f>
        <v>13.864348099005502</v>
      </c>
      <c r="E918" s="25">
        <f ca="1">IF(B918&lt;DATA_ANALYSIS!S$8,C918,IF(B918&gt;DATA_ANALYSIS!S$9,D918,B918))</f>
        <v>13.864348099005502</v>
      </c>
      <c r="F918" s="25">
        <f ca="1">DATA_ANALYSIS!E$20*'MONTE CARLO ANALYSIS'!E918+DATA_ANALYSIS!R$20</f>
        <v>29.147392759285562</v>
      </c>
      <c r="G918" s="23"/>
      <c r="H918" s="23"/>
      <c r="I918" s="23"/>
    </row>
    <row r="919" spans="2:9" x14ac:dyDescent="0.25">
      <c r="B919" s="25">
        <f ca="1">_xlfn.NORM.INV(RAND(), DATA_ANALYSIS!Q$23, DATA_ANALYSIS!U$20)</f>
        <v>5.2692125152733649</v>
      </c>
      <c r="C919" s="25">
        <f t="shared" ca="1" si="14"/>
        <v>5.2692125152733649</v>
      </c>
      <c r="D919" s="25">
        <f ca="1">IF(B919&gt;DATA_ANALYSIS!S$9, DATA_ANALYSIS!S$9, B919)</f>
        <v>5.2692125152733649</v>
      </c>
      <c r="E919" s="25">
        <f ca="1">IF(B919&lt;DATA_ANALYSIS!S$8,C919,IF(B919&gt;DATA_ANALYSIS!S$9,D919,B919))</f>
        <v>5.2692125152733649</v>
      </c>
      <c r="F919" s="25">
        <f ca="1">DATA_ANALYSIS!E$20*'MONTE CARLO ANALYSIS'!E919+DATA_ANALYSIS!R$20</f>
        <v>10.316738845297989</v>
      </c>
      <c r="G919" s="23"/>
      <c r="H919" s="23"/>
      <c r="I919" s="23"/>
    </row>
    <row r="920" spans="2:9" x14ac:dyDescent="0.25">
      <c r="B920" s="25">
        <f ca="1">_xlfn.NORM.INV(RAND(), DATA_ANALYSIS!Q$23, DATA_ANALYSIS!U$20)</f>
        <v>0.9031363772789156</v>
      </c>
      <c r="C920" s="25">
        <f t="shared" ca="1" si="14"/>
        <v>0.9031363772789156</v>
      </c>
      <c r="D920" s="25">
        <f ca="1">IF(B920&gt;DATA_ANALYSIS!S$9, DATA_ANALYSIS!S$9, B920)</f>
        <v>0.9031363772789156</v>
      </c>
      <c r="E920" s="25">
        <f ca="1">IF(B920&lt;DATA_ANALYSIS!S$8,C920,IF(B920&gt;DATA_ANALYSIS!S$9,D920,B920))</f>
        <v>0.9031363772789156</v>
      </c>
      <c r="F920" s="25">
        <f ca="1">DATA_ANALYSIS!E$20*'MONTE CARLO ANALYSIS'!E920+DATA_ANALYSIS!R$20</f>
        <v>0.75132036925883883</v>
      </c>
      <c r="G920" s="23"/>
      <c r="H920" s="23"/>
      <c r="I920" s="23"/>
    </row>
    <row r="921" spans="2:9" x14ac:dyDescent="0.25">
      <c r="B921" s="25">
        <f ca="1">_xlfn.NORM.INV(RAND(), DATA_ANALYSIS!Q$23, DATA_ANALYSIS!U$20)</f>
        <v>21.130254708715949</v>
      </c>
      <c r="C921" s="25">
        <f t="shared" ca="1" si="14"/>
        <v>21.130254708715949</v>
      </c>
      <c r="D921" s="25">
        <f ca="1">IF(B921&gt;DATA_ANALYSIS!S$9, DATA_ANALYSIS!S$9, B921)</f>
        <v>20</v>
      </c>
      <c r="E921" s="25">
        <f ca="1">IF(B921&lt;DATA_ANALYSIS!S$8,C921,IF(B921&gt;DATA_ANALYSIS!S$9,D921,B921))</f>
        <v>20</v>
      </c>
      <c r="F921" s="25">
        <f ca="1">DATA_ANALYSIS!E$20*'MONTE CARLO ANALYSIS'!E921+DATA_ANALYSIS!R$20</f>
        <v>42.589686526355941</v>
      </c>
      <c r="G921" s="23"/>
      <c r="H921" s="23"/>
      <c r="I921" s="23"/>
    </row>
    <row r="922" spans="2:9" x14ac:dyDescent="0.25">
      <c r="B922" s="25">
        <f ca="1">_xlfn.NORM.INV(RAND(), DATA_ANALYSIS!Q$23, DATA_ANALYSIS!U$20)</f>
        <v>21.401145638877505</v>
      </c>
      <c r="C922" s="25">
        <f t="shared" ca="1" si="14"/>
        <v>21.401145638877505</v>
      </c>
      <c r="D922" s="25">
        <f ca="1">IF(B922&gt;DATA_ANALYSIS!S$9, DATA_ANALYSIS!S$9, B922)</f>
        <v>20</v>
      </c>
      <c r="E922" s="25">
        <f ca="1">IF(B922&lt;DATA_ANALYSIS!S$8,C922,IF(B922&gt;DATA_ANALYSIS!S$9,D922,B922))</f>
        <v>20</v>
      </c>
      <c r="F922" s="25">
        <f ca="1">DATA_ANALYSIS!E$20*'MONTE CARLO ANALYSIS'!E922+DATA_ANALYSIS!R$20</f>
        <v>42.589686526355941</v>
      </c>
      <c r="G922" s="23"/>
      <c r="H922" s="23"/>
      <c r="I922" s="23"/>
    </row>
    <row r="923" spans="2:9" x14ac:dyDescent="0.25">
      <c r="B923" s="25">
        <f ca="1">_xlfn.NORM.INV(RAND(), DATA_ANALYSIS!Q$23, DATA_ANALYSIS!U$20)</f>
        <v>22.747981315506536</v>
      </c>
      <c r="C923" s="25">
        <f t="shared" ca="1" si="14"/>
        <v>22.747981315506536</v>
      </c>
      <c r="D923" s="25">
        <f ca="1">IF(B923&gt;DATA_ANALYSIS!S$9, DATA_ANALYSIS!S$9, B923)</f>
        <v>20</v>
      </c>
      <c r="E923" s="25">
        <f ca="1">IF(B923&lt;DATA_ANALYSIS!S$8,C923,IF(B923&gt;DATA_ANALYSIS!S$9,D923,B923))</f>
        <v>20</v>
      </c>
      <c r="F923" s="25">
        <f ca="1">DATA_ANALYSIS!E$20*'MONTE CARLO ANALYSIS'!E923+DATA_ANALYSIS!R$20</f>
        <v>42.589686526355941</v>
      </c>
      <c r="G923" s="23"/>
      <c r="H923" s="23"/>
      <c r="I923" s="23"/>
    </row>
    <row r="924" spans="2:9" x14ac:dyDescent="0.25">
      <c r="B924" s="25">
        <f ca="1">_xlfn.NORM.INV(RAND(), DATA_ANALYSIS!Q$23, DATA_ANALYSIS!U$20)</f>
        <v>17.527708649871798</v>
      </c>
      <c r="C924" s="25">
        <f t="shared" ca="1" si="14"/>
        <v>17.527708649871798</v>
      </c>
      <c r="D924" s="25">
        <f ca="1">IF(B924&gt;DATA_ANALYSIS!S$9, DATA_ANALYSIS!S$9, B924)</f>
        <v>17.527708649871798</v>
      </c>
      <c r="E924" s="25">
        <f ca="1">IF(B924&lt;DATA_ANALYSIS!S$8,C924,IF(B924&gt;DATA_ANALYSIS!S$9,D924,B924))</f>
        <v>17.527708649871798</v>
      </c>
      <c r="F924" s="25">
        <f ca="1">DATA_ANALYSIS!E$20*'MONTE CARLO ANALYSIS'!E924+DATA_ANALYSIS!R$20</f>
        <v>37.173266699666669</v>
      </c>
      <c r="G924" s="23"/>
      <c r="H924" s="23"/>
      <c r="I924" s="23"/>
    </row>
    <row r="925" spans="2:9" x14ac:dyDescent="0.25">
      <c r="B925" s="25">
        <f ca="1">_xlfn.NORM.INV(RAND(), DATA_ANALYSIS!Q$23, DATA_ANALYSIS!U$20)</f>
        <v>11.68323389299292</v>
      </c>
      <c r="C925" s="25">
        <f t="shared" ca="1" si="14"/>
        <v>11.68323389299292</v>
      </c>
      <c r="D925" s="25">
        <f ca="1">IF(B925&gt;DATA_ANALYSIS!S$9, DATA_ANALYSIS!S$9, B925)</f>
        <v>11.68323389299292</v>
      </c>
      <c r="E925" s="25">
        <f ca="1">IF(B925&lt;DATA_ANALYSIS!S$8,C925,IF(B925&gt;DATA_ANALYSIS!S$9,D925,B925))</f>
        <v>11.68323389299292</v>
      </c>
      <c r="F925" s="25">
        <f ca="1">DATA_ANALYSIS!E$20*'MONTE CARLO ANALYSIS'!E925+DATA_ANALYSIS!R$20</f>
        <v>24.368898416736666</v>
      </c>
      <c r="G925" s="23"/>
      <c r="H925" s="23"/>
      <c r="I925" s="23"/>
    </row>
    <row r="926" spans="2:9" x14ac:dyDescent="0.25">
      <c r="B926" s="25">
        <f ca="1">_xlfn.NORM.INV(RAND(), DATA_ANALYSIS!Q$23, DATA_ANALYSIS!U$20)</f>
        <v>43.73404008583492</v>
      </c>
      <c r="C926" s="25">
        <f t="shared" ca="1" si="14"/>
        <v>43.73404008583492</v>
      </c>
      <c r="D926" s="25">
        <f ca="1">IF(B926&gt;DATA_ANALYSIS!S$9, DATA_ANALYSIS!S$9, B926)</f>
        <v>20</v>
      </c>
      <c r="E926" s="25">
        <f ca="1">IF(B926&lt;DATA_ANALYSIS!S$8,C926,IF(B926&gt;DATA_ANALYSIS!S$9,D926,B926))</f>
        <v>20</v>
      </c>
      <c r="F926" s="25">
        <f ca="1">DATA_ANALYSIS!E$20*'MONTE CARLO ANALYSIS'!E926+DATA_ANALYSIS!R$20</f>
        <v>42.589686526355941</v>
      </c>
      <c r="G926" s="23"/>
      <c r="H926" s="23"/>
      <c r="I926" s="23"/>
    </row>
    <row r="927" spans="2:9" x14ac:dyDescent="0.25">
      <c r="B927" s="25">
        <f ca="1">_xlfn.NORM.INV(RAND(), DATA_ANALYSIS!Q$23, DATA_ANALYSIS!U$20)</f>
        <v>9.269773933897941</v>
      </c>
      <c r="C927" s="25">
        <f t="shared" ca="1" si="14"/>
        <v>9.269773933897941</v>
      </c>
      <c r="D927" s="25">
        <f ca="1">IF(B927&gt;DATA_ANALYSIS!S$9, DATA_ANALYSIS!S$9, B927)</f>
        <v>9.269773933897941</v>
      </c>
      <c r="E927" s="25">
        <f ca="1">IF(B927&lt;DATA_ANALYSIS!S$8,C927,IF(B927&gt;DATA_ANALYSIS!S$9,D927,B927))</f>
        <v>9.269773933897941</v>
      </c>
      <c r="F927" s="25">
        <f ca="1">DATA_ANALYSIS!E$20*'MONTE CARLO ANALYSIS'!E927+DATA_ANALYSIS!R$20</f>
        <v>19.081369350761143</v>
      </c>
      <c r="G927" s="23"/>
      <c r="H927" s="23"/>
      <c r="I927" s="23"/>
    </row>
    <row r="928" spans="2:9" x14ac:dyDescent="0.25">
      <c r="B928" s="25">
        <f ca="1">_xlfn.NORM.INV(RAND(), DATA_ANALYSIS!Q$23, DATA_ANALYSIS!U$20)</f>
        <v>32.386162169327783</v>
      </c>
      <c r="C928" s="25">
        <f t="shared" ca="1" si="14"/>
        <v>32.386162169327783</v>
      </c>
      <c r="D928" s="25">
        <f ca="1">IF(B928&gt;DATA_ANALYSIS!S$9, DATA_ANALYSIS!S$9, B928)</f>
        <v>20</v>
      </c>
      <c r="E928" s="25">
        <f ca="1">IF(B928&lt;DATA_ANALYSIS!S$8,C928,IF(B928&gt;DATA_ANALYSIS!S$9,D928,B928))</f>
        <v>20</v>
      </c>
      <c r="F928" s="25">
        <f ca="1">DATA_ANALYSIS!E$20*'MONTE CARLO ANALYSIS'!E928+DATA_ANALYSIS!R$20</f>
        <v>42.589686526355941</v>
      </c>
      <c r="G928" s="23"/>
      <c r="H928" s="23"/>
      <c r="I928" s="23"/>
    </row>
    <row r="929" spans="2:9" x14ac:dyDescent="0.25">
      <c r="B929" s="25">
        <f ca="1">_xlfn.NORM.INV(RAND(), DATA_ANALYSIS!Q$23, DATA_ANALYSIS!U$20)</f>
        <v>34.815534323544554</v>
      </c>
      <c r="C929" s="25">
        <f t="shared" ca="1" si="14"/>
        <v>34.815534323544554</v>
      </c>
      <c r="D929" s="25">
        <f ca="1">IF(B929&gt;DATA_ANALYSIS!S$9, DATA_ANALYSIS!S$9, B929)</f>
        <v>20</v>
      </c>
      <c r="E929" s="25">
        <f ca="1">IF(B929&lt;DATA_ANALYSIS!S$8,C929,IF(B929&gt;DATA_ANALYSIS!S$9,D929,B929))</f>
        <v>20</v>
      </c>
      <c r="F929" s="25">
        <f ca="1">DATA_ANALYSIS!E$20*'MONTE CARLO ANALYSIS'!E929+DATA_ANALYSIS!R$20</f>
        <v>42.589686526355941</v>
      </c>
      <c r="G929" s="23"/>
      <c r="H929" s="23"/>
      <c r="I929" s="23"/>
    </row>
    <row r="930" spans="2:9" x14ac:dyDescent="0.25">
      <c r="B930" s="25">
        <f ca="1">_xlfn.NORM.INV(RAND(), DATA_ANALYSIS!Q$23, DATA_ANALYSIS!U$20)</f>
        <v>14.876055431492052</v>
      </c>
      <c r="C930" s="25">
        <f t="shared" ca="1" si="14"/>
        <v>14.876055431492052</v>
      </c>
      <c r="D930" s="25">
        <f ca="1">IF(B930&gt;DATA_ANALYSIS!S$9, DATA_ANALYSIS!S$9, B930)</f>
        <v>14.876055431492052</v>
      </c>
      <c r="E930" s="25">
        <f ca="1">IF(B930&lt;DATA_ANALYSIS!S$8,C930,IF(B930&gt;DATA_ANALYSIS!S$9,D930,B930))</f>
        <v>14.876055431492052</v>
      </c>
      <c r="F930" s="25">
        <f ca="1">DATA_ANALYSIS!E$20*'MONTE CARLO ANALYSIS'!E930+DATA_ANALYSIS!R$20</f>
        <v>31.363891900538839</v>
      </c>
      <c r="G930" s="23"/>
      <c r="H930" s="23"/>
      <c r="I930" s="23"/>
    </row>
    <row r="931" spans="2:9" x14ac:dyDescent="0.25">
      <c r="B931" s="25">
        <f ca="1">_xlfn.NORM.INV(RAND(), DATA_ANALYSIS!Q$23, DATA_ANALYSIS!U$20)</f>
        <v>0.21586003963919609</v>
      </c>
      <c r="C931" s="25">
        <f t="shared" ca="1" si="14"/>
        <v>0.21586003963919609</v>
      </c>
      <c r="D931" s="25">
        <f ca="1">IF(B931&gt;DATA_ANALYSIS!S$9, DATA_ANALYSIS!S$9, B931)</f>
        <v>0.21586003963919609</v>
      </c>
      <c r="E931" s="25">
        <f ca="1">IF(B931&lt;DATA_ANALYSIS!S$8,C931,IF(B931&gt;DATA_ANALYSIS!S$9,D931,B931))</f>
        <v>0.21586003963919609</v>
      </c>
      <c r="F931" s="25">
        <f ca="1">DATA_ANALYSIS!E$20*'MONTE CARLO ANALYSIS'!E931+DATA_ANALYSIS!R$20</f>
        <v>-0.75439908464497929</v>
      </c>
      <c r="G931" s="23"/>
      <c r="H931" s="23"/>
      <c r="I931" s="23"/>
    </row>
    <row r="932" spans="2:9" x14ac:dyDescent="0.25">
      <c r="B932" s="25">
        <f ca="1">_xlfn.NORM.INV(RAND(), DATA_ANALYSIS!Q$23, DATA_ANALYSIS!U$20)</f>
        <v>15.91425370065647</v>
      </c>
      <c r="C932" s="25">
        <f t="shared" ca="1" si="14"/>
        <v>15.91425370065647</v>
      </c>
      <c r="D932" s="25">
        <f ca="1">IF(B932&gt;DATA_ANALYSIS!S$9, DATA_ANALYSIS!S$9, B932)</f>
        <v>15.91425370065647</v>
      </c>
      <c r="E932" s="25">
        <f ca="1">IF(B932&lt;DATA_ANALYSIS!S$8,C932,IF(B932&gt;DATA_ANALYSIS!S$9,D932,B932))</f>
        <v>15.91425370065647</v>
      </c>
      <c r="F932" s="25">
        <f ca="1">DATA_ANALYSIS!E$20*'MONTE CARLO ANALYSIS'!E932+DATA_ANALYSIS!R$20</f>
        <v>33.638428713865899</v>
      </c>
      <c r="G932" s="23"/>
      <c r="H932" s="23"/>
      <c r="I932" s="23"/>
    </row>
    <row r="933" spans="2:9" x14ac:dyDescent="0.25">
      <c r="B933" s="25">
        <f ca="1">_xlfn.NORM.INV(RAND(), DATA_ANALYSIS!Q$23, DATA_ANALYSIS!U$20)</f>
        <v>19.724496362316337</v>
      </c>
      <c r="C933" s="25">
        <f t="shared" ca="1" si="14"/>
        <v>19.724496362316337</v>
      </c>
      <c r="D933" s="25">
        <f ca="1">IF(B933&gt;DATA_ANALYSIS!S$9, DATA_ANALYSIS!S$9, B933)</f>
        <v>19.724496362316337</v>
      </c>
      <c r="E933" s="25">
        <f ca="1">IF(B933&lt;DATA_ANALYSIS!S$8,C933,IF(B933&gt;DATA_ANALYSIS!S$9,D933,B933))</f>
        <v>19.724496362316337</v>
      </c>
      <c r="F933" s="25">
        <f ca="1">DATA_ANALYSIS!E$20*'MONTE CARLO ANALYSIS'!E933+DATA_ANALYSIS!R$20</f>
        <v>41.986099345825046</v>
      </c>
      <c r="G933" s="23"/>
      <c r="H933" s="23"/>
      <c r="I933" s="23"/>
    </row>
    <row r="934" spans="2:9" x14ac:dyDescent="0.25">
      <c r="B934" s="25">
        <f ca="1">_xlfn.NORM.INV(RAND(), DATA_ANALYSIS!Q$23, DATA_ANALYSIS!U$20)</f>
        <v>19.728842273394378</v>
      </c>
      <c r="C934" s="25">
        <f t="shared" ca="1" si="14"/>
        <v>19.728842273394378</v>
      </c>
      <c r="D934" s="25">
        <f ca="1">IF(B934&gt;DATA_ANALYSIS!S$9, DATA_ANALYSIS!S$9, B934)</f>
        <v>19.728842273394378</v>
      </c>
      <c r="E934" s="25">
        <f ca="1">IF(B934&lt;DATA_ANALYSIS!S$8,C934,IF(B934&gt;DATA_ANALYSIS!S$9,D934,B934))</f>
        <v>19.728842273394378</v>
      </c>
      <c r="F934" s="25">
        <f ca="1">DATA_ANALYSIS!E$20*'MONTE CARLO ANALYSIS'!E934+DATA_ANALYSIS!R$20</f>
        <v>41.995620585676853</v>
      </c>
      <c r="G934" s="23"/>
      <c r="H934" s="23"/>
      <c r="I934" s="23"/>
    </row>
    <row r="935" spans="2:9" x14ac:dyDescent="0.25">
      <c r="B935" s="25">
        <f ca="1">_xlfn.NORM.INV(RAND(), DATA_ANALYSIS!Q$23, DATA_ANALYSIS!U$20)</f>
        <v>38.934404738895054</v>
      </c>
      <c r="C935" s="25">
        <f t="shared" ca="1" si="14"/>
        <v>38.934404738895054</v>
      </c>
      <c r="D935" s="25">
        <f ca="1">IF(B935&gt;DATA_ANALYSIS!S$9, DATA_ANALYSIS!S$9, B935)</f>
        <v>20</v>
      </c>
      <c r="E935" s="25">
        <f ca="1">IF(B935&lt;DATA_ANALYSIS!S$8,C935,IF(B935&gt;DATA_ANALYSIS!S$9,D935,B935))</f>
        <v>20</v>
      </c>
      <c r="F935" s="25">
        <f ca="1">DATA_ANALYSIS!E$20*'MONTE CARLO ANALYSIS'!E935+DATA_ANALYSIS!R$20</f>
        <v>42.589686526355941</v>
      </c>
      <c r="G935" s="23"/>
      <c r="H935" s="23"/>
      <c r="I935" s="23"/>
    </row>
    <row r="936" spans="2:9" x14ac:dyDescent="0.25">
      <c r="B936" s="25">
        <f ca="1">_xlfn.NORM.INV(RAND(), DATA_ANALYSIS!Q$23, DATA_ANALYSIS!U$20)</f>
        <v>24.927753841188022</v>
      </c>
      <c r="C936" s="25">
        <f t="shared" ca="1" si="14"/>
        <v>24.927753841188022</v>
      </c>
      <c r="D936" s="25">
        <f ca="1">IF(B936&gt;DATA_ANALYSIS!S$9, DATA_ANALYSIS!S$9, B936)</f>
        <v>20</v>
      </c>
      <c r="E936" s="25">
        <f ca="1">IF(B936&lt;DATA_ANALYSIS!S$8,C936,IF(B936&gt;DATA_ANALYSIS!S$9,D936,B936))</f>
        <v>20</v>
      </c>
      <c r="F936" s="25">
        <f ca="1">DATA_ANALYSIS!E$20*'MONTE CARLO ANALYSIS'!E936+DATA_ANALYSIS!R$20</f>
        <v>42.589686526355941</v>
      </c>
      <c r="G936" s="23"/>
      <c r="H936" s="23"/>
      <c r="I936" s="23"/>
    </row>
    <row r="937" spans="2:9" x14ac:dyDescent="0.25">
      <c r="B937" s="25">
        <f ca="1">_xlfn.NORM.INV(RAND(), DATA_ANALYSIS!Q$23, DATA_ANALYSIS!U$20)</f>
        <v>-3.7454985552311655</v>
      </c>
      <c r="C937" s="25">
        <f t="shared" ca="1" si="14"/>
        <v>0</v>
      </c>
      <c r="D937" s="25">
        <f ca="1">IF(B937&gt;DATA_ANALYSIS!S$9, DATA_ANALYSIS!S$9, B937)</f>
        <v>-3.7454985552311655</v>
      </c>
      <c r="E937" s="25">
        <f ca="1">IF(B937&lt;DATA_ANALYSIS!S$8,C937,IF(B937&gt;DATA_ANALYSIS!S$9,D937,B937))</f>
        <v>0</v>
      </c>
      <c r="F937" s="25">
        <f ca="1">DATA_ANALYSIS!E$20*'MONTE CARLO ANALYSIS'!E937+DATA_ANALYSIS!R$20</f>
        <v>-1.2273160806256698</v>
      </c>
      <c r="G937" s="23"/>
      <c r="H937" s="23"/>
      <c r="I937" s="23"/>
    </row>
    <row r="938" spans="2:9" x14ac:dyDescent="0.25">
      <c r="B938" s="25">
        <f ca="1">_xlfn.NORM.INV(RAND(), DATA_ANALYSIS!Q$23, DATA_ANALYSIS!U$20)</f>
        <v>10.302767414243469</v>
      </c>
      <c r="C938" s="25">
        <f t="shared" ca="1" si="14"/>
        <v>10.302767414243469</v>
      </c>
      <c r="D938" s="25">
        <f ca="1">IF(B938&gt;DATA_ANALYSIS!S$9, DATA_ANALYSIS!S$9, B938)</f>
        <v>10.302767414243469</v>
      </c>
      <c r="E938" s="25">
        <f ca="1">IF(B938&lt;DATA_ANALYSIS!S$8,C938,IF(B938&gt;DATA_ANALYSIS!S$9,D938,B938))</f>
        <v>10.302767414243469</v>
      </c>
      <c r="F938" s="25">
        <f ca="1">DATA_ANALYSIS!E$20*'MONTE CARLO ANALYSIS'!E938+DATA_ANALYSIS!R$20</f>
        <v>21.344503251825895</v>
      </c>
      <c r="G938" s="23"/>
      <c r="H938" s="23"/>
      <c r="I938" s="23"/>
    </row>
    <row r="939" spans="2:9" x14ac:dyDescent="0.25">
      <c r="B939" s="25">
        <f ca="1">_xlfn.NORM.INV(RAND(), DATA_ANALYSIS!Q$23, DATA_ANALYSIS!U$20)</f>
        <v>13.944352980736063</v>
      </c>
      <c r="C939" s="25">
        <f t="shared" ca="1" si="14"/>
        <v>13.944352980736063</v>
      </c>
      <c r="D939" s="25">
        <f ca="1">IF(B939&gt;DATA_ANALYSIS!S$9, DATA_ANALYSIS!S$9, B939)</f>
        <v>13.944352980736063</v>
      </c>
      <c r="E939" s="25">
        <f ca="1">IF(B939&lt;DATA_ANALYSIS!S$8,C939,IF(B939&gt;DATA_ANALYSIS!S$9,D939,B939))</f>
        <v>13.944352980736063</v>
      </c>
      <c r="F939" s="25">
        <f ca="1">DATA_ANALYSIS!E$20*'MONTE CARLO ANALYSIS'!E939+DATA_ANALYSIS!R$20</f>
        <v>29.322671464853524</v>
      </c>
      <c r="G939" s="23"/>
      <c r="H939" s="23"/>
      <c r="I939" s="23"/>
    </row>
    <row r="940" spans="2:9" x14ac:dyDescent="0.25">
      <c r="B940" s="25">
        <f ca="1">_xlfn.NORM.INV(RAND(), DATA_ANALYSIS!Q$23, DATA_ANALYSIS!U$20)</f>
        <v>29.049606887385053</v>
      </c>
      <c r="C940" s="25">
        <f t="shared" ca="1" si="14"/>
        <v>29.049606887385053</v>
      </c>
      <c r="D940" s="25">
        <f ca="1">IF(B940&gt;DATA_ANALYSIS!S$9, DATA_ANALYSIS!S$9, B940)</f>
        <v>20</v>
      </c>
      <c r="E940" s="25">
        <f ca="1">IF(B940&lt;DATA_ANALYSIS!S$8,C940,IF(B940&gt;DATA_ANALYSIS!S$9,D940,B940))</f>
        <v>20</v>
      </c>
      <c r="F940" s="25">
        <f ca="1">DATA_ANALYSIS!E$20*'MONTE CARLO ANALYSIS'!E940+DATA_ANALYSIS!R$20</f>
        <v>42.589686526355941</v>
      </c>
      <c r="G940" s="23"/>
      <c r="H940" s="23"/>
      <c r="I940" s="23"/>
    </row>
    <row r="941" spans="2:9" x14ac:dyDescent="0.25">
      <c r="B941" s="25">
        <f ca="1">_xlfn.NORM.INV(RAND(), DATA_ANALYSIS!Q$23, DATA_ANALYSIS!U$20)</f>
        <v>15.744729890802162</v>
      </c>
      <c r="C941" s="25">
        <f t="shared" ca="1" si="14"/>
        <v>15.744729890802162</v>
      </c>
      <c r="D941" s="25">
        <f ca="1">IF(B941&gt;DATA_ANALYSIS!S$9, DATA_ANALYSIS!S$9, B941)</f>
        <v>15.744729890802162</v>
      </c>
      <c r="E941" s="25">
        <f ca="1">IF(B941&lt;DATA_ANALYSIS!S$8,C941,IF(B941&gt;DATA_ANALYSIS!S$9,D941,B941))</f>
        <v>15.744729890802162</v>
      </c>
      <c r="F941" s="25">
        <f ca="1">DATA_ANALYSIS!E$20*'MONTE CARLO ANALYSIS'!E941+DATA_ANALYSIS!R$20</f>
        <v>33.267027452949314</v>
      </c>
      <c r="G941" s="23"/>
      <c r="H941" s="23"/>
      <c r="I941" s="23"/>
    </row>
    <row r="942" spans="2:9" x14ac:dyDescent="0.25">
      <c r="B942" s="25">
        <f ca="1">_xlfn.NORM.INV(RAND(), DATA_ANALYSIS!Q$23, DATA_ANALYSIS!U$20)</f>
        <v>14.312500758264898</v>
      </c>
      <c r="C942" s="25">
        <f t="shared" ca="1" si="14"/>
        <v>14.312500758264898</v>
      </c>
      <c r="D942" s="25">
        <f ca="1">IF(B942&gt;DATA_ANALYSIS!S$9, DATA_ANALYSIS!S$9, B942)</f>
        <v>14.312500758264898</v>
      </c>
      <c r="E942" s="25">
        <f ca="1">IF(B942&lt;DATA_ANALYSIS!S$8,C942,IF(B942&gt;DATA_ANALYSIS!S$9,D942,B942))</f>
        <v>14.312500758264898</v>
      </c>
      <c r="F942" s="25">
        <f ca="1">DATA_ANALYSIS!E$20*'MONTE CARLO ANALYSIS'!E942+DATA_ANALYSIS!R$20</f>
        <v>30.129228071240298</v>
      </c>
      <c r="G942" s="23"/>
      <c r="H942" s="23"/>
      <c r="I942" s="23"/>
    </row>
    <row r="943" spans="2:9" x14ac:dyDescent="0.25">
      <c r="B943" s="25">
        <f ca="1">_xlfn.NORM.INV(RAND(), DATA_ANALYSIS!Q$23, DATA_ANALYSIS!U$20)</f>
        <v>21.838829233207235</v>
      </c>
      <c r="C943" s="25">
        <f t="shared" ca="1" si="14"/>
        <v>21.838829233207235</v>
      </c>
      <c r="D943" s="25">
        <f ca="1">IF(B943&gt;DATA_ANALYSIS!S$9, DATA_ANALYSIS!S$9, B943)</f>
        <v>20</v>
      </c>
      <c r="E943" s="25">
        <f ca="1">IF(B943&lt;DATA_ANALYSIS!S$8,C943,IF(B943&gt;DATA_ANALYSIS!S$9,D943,B943))</f>
        <v>20</v>
      </c>
      <c r="F943" s="25">
        <f ca="1">DATA_ANALYSIS!E$20*'MONTE CARLO ANALYSIS'!E943+DATA_ANALYSIS!R$20</f>
        <v>42.589686526355941</v>
      </c>
      <c r="G943" s="23"/>
      <c r="H943" s="23"/>
      <c r="I943" s="23"/>
    </row>
    <row r="944" spans="2:9" x14ac:dyDescent="0.25">
      <c r="B944" s="25">
        <f ca="1">_xlfn.NORM.INV(RAND(), DATA_ANALYSIS!Q$23, DATA_ANALYSIS!U$20)</f>
        <v>14.687539569672346</v>
      </c>
      <c r="C944" s="25">
        <f t="shared" ca="1" si="14"/>
        <v>14.687539569672346</v>
      </c>
      <c r="D944" s="25">
        <f ca="1">IF(B944&gt;DATA_ANALYSIS!S$9, DATA_ANALYSIS!S$9, B944)</f>
        <v>14.687539569672346</v>
      </c>
      <c r="E944" s="25">
        <f ca="1">IF(B944&lt;DATA_ANALYSIS!S$8,C944,IF(B944&gt;DATA_ANALYSIS!S$9,D944,B944))</f>
        <v>14.687539569672346</v>
      </c>
      <c r="F944" s="25">
        <f ca="1">DATA_ANALYSIS!E$20*'MONTE CARLO ANALYSIS'!E944+DATA_ANALYSIS!R$20</f>
        <v>30.950881900098267</v>
      </c>
      <c r="G944" s="23"/>
      <c r="H944" s="23"/>
      <c r="I944" s="23"/>
    </row>
    <row r="945" spans="2:9" x14ac:dyDescent="0.25">
      <c r="B945" s="25">
        <f ca="1">_xlfn.NORM.INV(RAND(), DATA_ANALYSIS!Q$23, DATA_ANALYSIS!U$20)</f>
        <v>14.425905842920894</v>
      </c>
      <c r="C945" s="25">
        <f t="shared" ca="1" si="14"/>
        <v>14.425905842920894</v>
      </c>
      <c r="D945" s="25">
        <f ca="1">IF(B945&gt;DATA_ANALYSIS!S$9, DATA_ANALYSIS!S$9, B945)</f>
        <v>14.425905842920894</v>
      </c>
      <c r="E945" s="25">
        <f ca="1">IF(B945&lt;DATA_ANALYSIS!S$8,C945,IF(B945&gt;DATA_ANALYSIS!S$9,D945,B945))</f>
        <v>14.425905842920894</v>
      </c>
      <c r="F945" s="25">
        <f ca="1">DATA_ANALYSIS!E$20*'MONTE CARLO ANALYSIS'!E945+DATA_ANALYSIS!R$20</f>
        <v>30.377681615741135</v>
      </c>
      <c r="G945" s="23"/>
      <c r="H945" s="23"/>
      <c r="I945" s="23"/>
    </row>
    <row r="946" spans="2:9" x14ac:dyDescent="0.25">
      <c r="B946" s="25">
        <f ca="1">_xlfn.NORM.INV(RAND(), DATA_ANALYSIS!Q$23, DATA_ANALYSIS!U$20)</f>
        <v>23.076155971978782</v>
      </c>
      <c r="C946" s="25">
        <f t="shared" ca="1" si="14"/>
        <v>23.076155971978782</v>
      </c>
      <c r="D946" s="25">
        <f ca="1">IF(B946&gt;DATA_ANALYSIS!S$9, DATA_ANALYSIS!S$9, B946)</f>
        <v>20</v>
      </c>
      <c r="E946" s="25">
        <f ca="1">IF(B946&lt;DATA_ANALYSIS!S$8,C946,IF(B946&gt;DATA_ANALYSIS!S$9,D946,B946))</f>
        <v>20</v>
      </c>
      <c r="F946" s="25">
        <f ca="1">DATA_ANALYSIS!E$20*'MONTE CARLO ANALYSIS'!E946+DATA_ANALYSIS!R$20</f>
        <v>42.589686526355941</v>
      </c>
      <c r="G946" s="23"/>
      <c r="H946" s="23"/>
      <c r="I946" s="23"/>
    </row>
    <row r="947" spans="2:9" x14ac:dyDescent="0.25">
      <c r="B947" s="25">
        <f ca="1">_xlfn.NORM.INV(RAND(), DATA_ANALYSIS!Q$23, DATA_ANALYSIS!U$20)</f>
        <v>22.68828550155375</v>
      </c>
      <c r="C947" s="25">
        <f t="shared" ca="1" si="14"/>
        <v>22.68828550155375</v>
      </c>
      <c r="D947" s="25">
        <f ca="1">IF(B947&gt;DATA_ANALYSIS!S$9, DATA_ANALYSIS!S$9, B947)</f>
        <v>20</v>
      </c>
      <c r="E947" s="25">
        <f ca="1">IF(B947&lt;DATA_ANALYSIS!S$8,C947,IF(B947&gt;DATA_ANALYSIS!S$9,D947,B947))</f>
        <v>20</v>
      </c>
      <c r="F947" s="25">
        <f ca="1">DATA_ANALYSIS!E$20*'MONTE CARLO ANALYSIS'!E947+DATA_ANALYSIS!R$20</f>
        <v>42.589686526355941</v>
      </c>
      <c r="G947" s="23"/>
      <c r="H947" s="23"/>
      <c r="I947" s="23"/>
    </row>
    <row r="948" spans="2:9" x14ac:dyDescent="0.25">
      <c r="B948" s="25">
        <f ca="1">_xlfn.NORM.INV(RAND(), DATA_ANALYSIS!Q$23, DATA_ANALYSIS!U$20)</f>
        <v>33.339887182597636</v>
      </c>
      <c r="C948" s="25">
        <f t="shared" ca="1" si="14"/>
        <v>33.339887182597636</v>
      </c>
      <c r="D948" s="25">
        <f ca="1">IF(B948&gt;DATA_ANALYSIS!S$9, DATA_ANALYSIS!S$9, B948)</f>
        <v>20</v>
      </c>
      <c r="E948" s="25">
        <f ca="1">IF(B948&lt;DATA_ANALYSIS!S$8,C948,IF(B948&gt;DATA_ANALYSIS!S$9,D948,B948))</f>
        <v>20</v>
      </c>
      <c r="F948" s="25">
        <f ca="1">DATA_ANALYSIS!E$20*'MONTE CARLO ANALYSIS'!E948+DATA_ANALYSIS!R$20</f>
        <v>42.589686526355941</v>
      </c>
      <c r="G948" s="23"/>
      <c r="H948" s="23"/>
      <c r="I948" s="23"/>
    </row>
    <row r="949" spans="2:9" x14ac:dyDescent="0.25">
      <c r="B949" s="25">
        <f ca="1">_xlfn.NORM.INV(RAND(), DATA_ANALYSIS!Q$23, DATA_ANALYSIS!U$20)</f>
        <v>34.057855248013936</v>
      </c>
      <c r="C949" s="25">
        <f t="shared" ca="1" si="14"/>
        <v>34.057855248013936</v>
      </c>
      <c r="D949" s="25">
        <f ca="1">IF(B949&gt;DATA_ANALYSIS!S$9, DATA_ANALYSIS!S$9, B949)</f>
        <v>20</v>
      </c>
      <c r="E949" s="25">
        <f ca="1">IF(B949&lt;DATA_ANALYSIS!S$8,C949,IF(B949&gt;DATA_ANALYSIS!S$9,D949,B949))</f>
        <v>20</v>
      </c>
      <c r="F949" s="25">
        <f ca="1">DATA_ANALYSIS!E$20*'MONTE CARLO ANALYSIS'!E949+DATA_ANALYSIS!R$20</f>
        <v>42.589686526355941</v>
      </c>
      <c r="G949" s="23"/>
      <c r="H949" s="23"/>
      <c r="I949" s="23"/>
    </row>
    <row r="950" spans="2:9" x14ac:dyDescent="0.25">
      <c r="B950" s="25">
        <f ca="1">_xlfn.NORM.INV(RAND(), DATA_ANALYSIS!Q$23, DATA_ANALYSIS!U$20)</f>
        <v>18.585822519649412</v>
      </c>
      <c r="C950" s="25">
        <f t="shared" ca="1" si="14"/>
        <v>18.585822519649412</v>
      </c>
      <c r="D950" s="25">
        <f ca="1">IF(B950&gt;DATA_ANALYSIS!S$9, DATA_ANALYSIS!S$9, B950)</f>
        <v>18.585822519649412</v>
      </c>
      <c r="E950" s="25">
        <f ca="1">IF(B950&lt;DATA_ANALYSIS!S$8,C950,IF(B950&gt;DATA_ANALYSIS!S$9,D950,B950))</f>
        <v>18.585822519649412</v>
      </c>
      <c r="F950" s="25">
        <f ca="1">DATA_ANALYSIS!E$20*'MONTE CARLO ANALYSIS'!E950+DATA_ANALYSIS!R$20</f>
        <v>39.491435609193118</v>
      </c>
      <c r="G950" s="23"/>
      <c r="H950" s="23"/>
      <c r="I950" s="23"/>
    </row>
    <row r="951" spans="2:9" x14ac:dyDescent="0.25">
      <c r="B951" s="25">
        <f ca="1">_xlfn.NORM.INV(RAND(), DATA_ANALYSIS!Q$23, DATA_ANALYSIS!U$20)</f>
        <v>-7.5357969125124349</v>
      </c>
      <c r="C951" s="25">
        <f t="shared" ca="1" si="14"/>
        <v>0</v>
      </c>
      <c r="D951" s="25">
        <f ca="1">IF(B951&gt;DATA_ANALYSIS!S$9, DATA_ANALYSIS!S$9, B951)</f>
        <v>-7.5357969125124349</v>
      </c>
      <c r="E951" s="25">
        <f ca="1">IF(B951&lt;DATA_ANALYSIS!S$8,C951,IF(B951&gt;DATA_ANALYSIS!S$9,D951,B951))</f>
        <v>0</v>
      </c>
      <c r="F951" s="25">
        <f ca="1">DATA_ANALYSIS!E$20*'MONTE CARLO ANALYSIS'!E951+DATA_ANALYSIS!R$20</f>
        <v>-1.2273160806256698</v>
      </c>
      <c r="G951" s="23"/>
      <c r="H951" s="23"/>
      <c r="I951" s="23"/>
    </row>
    <row r="952" spans="2:9" x14ac:dyDescent="0.25">
      <c r="B952" s="25">
        <f ca="1">_xlfn.NORM.INV(RAND(), DATA_ANALYSIS!Q$23, DATA_ANALYSIS!U$20)</f>
        <v>20.842795203238289</v>
      </c>
      <c r="C952" s="25">
        <f t="shared" ca="1" si="14"/>
        <v>20.842795203238289</v>
      </c>
      <c r="D952" s="25">
        <f ca="1">IF(B952&gt;DATA_ANALYSIS!S$9, DATA_ANALYSIS!S$9, B952)</f>
        <v>20</v>
      </c>
      <c r="E952" s="25">
        <f ca="1">IF(B952&lt;DATA_ANALYSIS!S$8,C952,IF(B952&gt;DATA_ANALYSIS!S$9,D952,B952))</f>
        <v>20</v>
      </c>
      <c r="F952" s="25">
        <f ca="1">DATA_ANALYSIS!E$20*'MONTE CARLO ANALYSIS'!E952+DATA_ANALYSIS!R$20</f>
        <v>42.589686526355941</v>
      </c>
      <c r="G952" s="23"/>
      <c r="H952" s="23"/>
      <c r="I952" s="23"/>
    </row>
    <row r="953" spans="2:9" x14ac:dyDescent="0.25">
      <c r="B953" s="25">
        <f ca="1">_xlfn.NORM.INV(RAND(), DATA_ANALYSIS!Q$23, DATA_ANALYSIS!U$20)</f>
        <v>47.158350315089137</v>
      </c>
      <c r="C953" s="25">
        <f t="shared" ca="1" si="14"/>
        <v>47.158350315089137</v>
      </c>
      <c r="D953" s="25">
        <f ca="1">IF(B953&gt;DATA_ANALYSIS!S$9, DATA_ANALYSIS!S$9, B953)</f>
        <v>20</v>
      </c>
      <c r="E953" s="25">
        <f ca="1">IF(B953&lt;DATA_ANALYSIS!S$8,C953,IF(B953&gt;DATA_ANALYSIS!S$9,D953,B953))</f>
        <v>20</v>
      </c>
      <c r="F953" s="25">
        <f ca="1">DATA_ANALYSIS!E$20*'MONTE CARLO ANALYSIS'!E953+DATA_ANALYSIS!R$20</f>
        <v>42.589686526355941</v>
      </c>
      <c r="G953" s="23"/>
      <c r="H953" s="23"/>
      <c r="I953" s="23"/>
    </row>
    <row r="954" spans="2:9" x14ac:dyDescent="0.25">
      <c r="B954" s="25">
        <f ca="1">_xlfn.NORM.INV(RAND(), DATA_ANALYSIS!Q$23, DATA_ANALYSIS!U$20)</f>
        <v>11.781464062745393</v>
      </c>
      <c r="C954" s="25">
        <f t="shared" ca="1" si="14"/>
        <v>11.781464062745393</v>
      </c>
      <c r="D954" s="25">
        <f ca="1">IF(B954&gt;DATA_ANALYSIS!S$9, DATA_ANALYSIS!S$9, B954)</f>
        <v>11.781464062745393</v>
      </c>
      <c r="E954" s="25">
        <f ca="1">IF(B954&lt;DATA_ANALYSIS!S$8,C954,IF(B954&gt;DATA_ANALYSIS!S$9,D954,B954))</f>
        <v>11.781464062745393</v>
      </c>
      <c r="F954" s="25">
        <f ca="1">DATA_ANALYSIS!E$20*'MONTE CARLO ANALYSIS'!E954+DATA_ANALYSIS!R$20</f>
        <v>24.584105996943084</v>
      </c>
      <c r="G954" s="23"/>
      <c r="H954" s="23"/>
      <c r="I954" s="23"/>
    </row>
    <row r="955" spans="2:9" x14ac:dyDescent="0.25">
      <c r="B955" s="25">
        <f ca="1">_xlfn.NORM.INV(RAND(), DATA_ANALYSIS!Q$23, DATA_ANALYSIS!U$20)</f>
        <v>19.517280485129412</v>
      </c>
      <c r="C955" s="25">
        <f t="shared" ca="1" si="14"/>
        <v>19.517280485129412</v>
      </c>
      <c r="D955" s="25">
        <f ca="1">IF(B955&gt;DATA_ANALYSIS!S$9, DATA_ANALYSIS!S$9, B955)</f>
        <v>19.517280485129412</v>
      </c>
      <c r="E955" s="25">
        <f ca="1">IF(B955&lt;DATA_ANALYSIS!S$8,C955,IF(B955&gt;DATA_ANALYSIS!S$9,D955,B955))</f>
        <v>19.517280485129412</v>
      </c>
      <c r="F955" s="25">
        <f ca="1">DATA_ANALYSIS!E$20*'MONTE CARLO ANALYSIS'!E955+DATA_ANALYSIS!R$20</f>
        <v>41.532120414279667</v>
      </c>
      <c r="G955" s="23"/>
      <c r="H955" s="23"/>
      <c r="I955" s="23"/>
    </row>
    <row r="956" spans="2:9" x14ac:dyDescent="0.25">
      <c r="B956" s="25">
        <f ca="1">_xlfn.NORM.INV(RAND(), DATA_ANALYSIS!Q$23, DATA_ANALYSIS!U$20)</f>
        <v>-4.6613229301177874</v>
      </c>
      <c r="C956" s="25">
        <f t="shared" ca="1" si="14"/>
        <v>0</v>
      </c>
      <c r="D956" s="25">
        <f ca="1">IF(B956&gt;DATA_ANALYSIS!S$9, DATA_ANALYSIS!S$9, B956)</f>
        <v>-4.6613229301177874</v>
      </c>
      <c r="E956" s="25">
        <f ca="1">IF(B956&lt;DATA_ANALYSIS!S$8,C956,IF(B956&gt;DATA_ANALYSIS!S$9,D956,B956))</f>
        <v>0</v>
      </c>
      <c r="F956" s="25">
        <f ca="1">DATA_ANALYSIS!E$20*'MONTE CARLO ANALYSIS'!E956+DATA_ANALYSIS!R$20</f>
        <v>-1.2273160806256698</v>
      </c>
      <c r="G956" s="23"/>
      <c r="H956" s="23"/>
      <c r="I956" s="23"/>
    </row>
    <row r="957" spans="2:9" x14ac:dyDescent="0.25">
      <c r="B957" s="25">
        <f ca="1">_xlfn.NORM.INV(RAND(), DATA_ANALYSIS!Q$23, DATA_ANALYSIS!U$20)</f>
        <v>4.1667907527000843</v>
      </c>
      <c r="C957" s="25">
        <f t="shared" ca="1" si="14"/>
        <v>4.1667907527000843</v>
      </c>
      <c r="D957" s="25">
        <f ca="1">IF(B957&gt;DATA_ANALYSIS!S$9, DATA_ANALYSIS!S$9, B957)</f>
        <v>4.1667907527000843</v>
      </c>
      <c r="E957" s="25">
        <f ca="1">IF(B957&lt;DATA_ANALYSIS!S$8,C957,IF(B957&gt;DATA_ANALYSIS!S$9,D957,B957))</f>
        <v>4.1667907527000843</v>
      </c>
      <c r="F957" s="25">
        <f ca="1">DATA_ANALYSIS!E$20*'MONTE CARLO ANALYSIS'!E957+DATA_ANALYSIS!R$20</f>
        <v>7.9014979830646528</v>
      </c>
      <c r="G957" s="23"/>
      <c r="H957" s="23"/>
      <c r="I957" s="23"/>
    </row>
    <row r="958" spans="2:9" x14ac:dyDescent="0.25">
      <c r="B958" s="25">
        <f ca="1">_xlfn.NORM.INV(RAND(), DATA_ANALYSIS!Q$23, DATA_ANALYSIS!U$20)</f>
        <v>15.144184792272167</v>
      </c>
      <c r="C958" s="25">
        <f t="shared" ca="1" si="14"/>
        <v>15.144184792272167</v>
      </c>
      <c r="D958" s="25">
        <f ca="1">IF(B958&gt;DATA_ANALYSIS!S$9, DATA_ANALYSIS!S$9, B958)</f>
        <v>15.144184792272167</v>
      </c>
      <c r="E958" s="25">
        <f ca="1">IF(B958&lt;DATA_ANALYSIS!S$8,C958,IF(B958&gt;DATA_ANALYSIS!S$9,D958,B958))</f>
        <v>15.144184792272167</v>
      </c>
      <c r="F958" s="25">
        <f ca="1">DATA_ANALYSIS!E$20*'MONTE CARLO ANALYSIS'!E958+DATA_ANALYSIS!R$20</f>
        <v>31.951323145554369</v>
      </c>
      <c r="G958" s="23"/>
      <c r="H958" s="23"/>
      <c r="I958" s="23"/>
    </row>
    <row r="959" spans="2:9" x14ac:dyDescent="0.25">
      <c r="B959" s="25">
        <f ca="1">_xlfn.NORM.INV(RAND(), DATA_ANALYSIS!Q$23, DATA_ANALYSIS!U$20)</f>
        <v>30.406701242777991</v>
      </c>
      <c r="C959" s="25">
        <f t="shared" ca="1" si="14"/>
        <v>30.406701242777991</v>
      </c>
      <c r="D959" s="25">
        <f ca="1">IF(B959&gt;DATA_ANALYSIS!S$9, DATA_ANALYSIS!S$9, B959)</f>
        <v>20</v>
      </c>
      <c r="E959" s="25">
        <f ca="1">IF(B959&lt;DATA_ANALYSIS!S$8,C959,IF(B959&gt;DATA_ANALYSIS!S$9,D959,B959))</f>
        <v>20</v>
      </c>
      <c r="F959" s="25">
        <f ca="1">DATA_ANALYSIS!E$20*'MONTE CARLO ANALYSIS'!E959+DATA_ANALYSIS!R$20</f>
        <v>42.589686526355941</v>
      </c>
      <c r="G959" s="23"/>
      <c r="H959" s="23"/>
      <c r="I959" s="23"/>
    </row>
    <row r="960" spans="2:9" x14ac:dyDescent="0.25">
      <c r="B960" s="25">
        <f ca="1">_xlfn.NORM.INV(RAND(), DATA_ANALYSIS!Q$23, DATA_ANALYSIS!U$20)</f>
        <v>14.972464381684819</v>
      </c>
      <c r="C960" s="25">
        <f t="shared" ca="1" si="14"/>
        <v>14.972464381684819</v>
      </c>
      <c r="D960" s="25">
        <f ca="1">IF(B960&gt;DATA_ANALYSIS!S$9, DATA_ANALYSIS!S$9, B960)</f>
        <v>14.972464381684819</v>
      </c>
      <c r="E960" s="25">
        <f ca="1">IF(B960&lt;DATA_ANALYSIS!S$8,C960,IF(B960&gt;DATA_ANALYSIS!S$9,D960,B960))</f>
        <v>14.972464381684819</v>
      </c>
      <c r="F960" s="25">
        <f ca="1">DATA_ANALYSIS!E$20*'MONTE CARLO ANALYSIS'!E960+DATA_ANALYSIS!R$20</f>
        <v>31.575109461635485</v>
      </c>
      <c r="G960" s="23"/>
      <c r="H960" s="23"/>
      <c r="I960" s="23"/>
    </row>
    <row r="961" spans="2:9" x14ac:dyDescent="0.25">
      <c r="B961" s="25">
        <f ca="1">_xlfn.NORM.INV(RAND(), DATA_ANALYSIS!Q$23, DATA_ANALYSIS!U$20)</f>
        <v>16.22124211234452</v>
      </c>
      <c r="C961" s="25">
        <f t="shared" ca="1" si="14"/>
        <v>16.22124211234452</v>
      </c>
      <c r="D961" s="25">
        <f ca="1">IF(B961&gt;DATA_ANALYSIS!S$9, DATA_ANALYSIS!S$9, B961)</f>
        <v>16.22124211234452</v>
      </c>
      <c r="E961" s="25">
        <f ca="1">IF(B961&lt;DATA_ANALYSIS!S$8,C961,IF(B961&gt;DATA_ANALYSIS!S$9,D961,B961))</f>
        <v>16.22124211234452</v>
      </c>
      <c r="F961" s="25">
        <f ca="1">DATA_ANALYSIS!E$20*'MONTE CARLO ANALYSIS'!E961+DATA_ANALYSIS!R$20</f>
        <v>34.310994315628314</v>
      </c>
      <c r="G961" s="23"/>
      <c r="H961" s="23"/>
      <c r="I961" s="23"/>
    </row>
    <row r="962" spans="2:9" x14ac:dyDescent="0.25">
      <c r="B962" s="25">
        <f ca="1">_xlfn.NORM.INV(RAND(), DATA_ANALYSIS!Q$23, DATA_ANALYSIS!U$20)</f>
        <v>27.131980156944682</v>
      </c>
      <c r="C962" s="25">
        <f t="shared" ca="1" si="14"/>
        <v>27.131980156944682</v>
      </c>
      <c r="D962" s="25">
        <f ca="1">IF(B962&gt;DATA_ANALYSIS!S$9, DATA_ANALYSIS!S$9, B962)</f>
        <v>20</v>
      </c>
      <c r="E962" s="25">
        <f ca="1">IF(B962&lt;DATA_ANALYSIS!S$8,C962,IF(B962&gt;DATA_ANALYSIS!S$9,D962,B962))</f>
        <v>20</v>
      </c>
      <c r="F962" s="25">
        <f ca="1">DATA_ANALYSIS!E$20*'MONTE CARLO ANALYSIS'!E962+DATA_ANALYSIS!R$20</f>
        <v>42.589686526355941</v>
      </c>
      <c r="G962" s="23"/>
      <c r="H962" s="23"/>
      <c r="I962" s="23"/>
    </row>
    <row r="963" spans="2:9" x14ac:dyDescent="0.25">
      <c r="B963" s="25">
        <f ca="1">_xlfn.NORM.INV(RAND(), DATA_ANALYSIS!Q$23, DATA_ANALYSIS!U$20)</f>
        <v>20.061583377121753</v>
      </c>
      <c r="C963" s="25">
        <f t="shared" ca="1" si="14"/>
        <v>20.061583377121753</v>
      </c>
      <c r="D963" s="25">
        <f ca="1">IF(B963&gt;DATA_ANALYSIS!S$9, DATA_ANALYSIS!S$9, B963)</f>
        <v>20</v>
      </c>
      <c r="E963" s="25">
        <f ca="1">IF(B963&lt;DATA_ANALYSIS!S$8,C963,IF(B963&gt;DATA_ANALYSIS!S$9,D963,B963))</f>
        <v>20</v>
      </c>
      <c r="F963" s="25">
        <f ca="1">DATA_ANALYSIS!E$20*'MONTE CARLO ANALYSIS'!E963+DATA_ANALYSIS!R$20</f>
        <v>42.589686526355941</v>
      </c>
      <c r="G963" s="23"/>
      <c r="H963" s="23"/>
      <c r="I963" s="23"/>
    </row>
    <row r="964" spans="2:9" x14ac:dyDescent="0.25">
      <c r="B964" s="25">
        <f ca="1">_xlfn.NORM.INV(RAND(), DATA_ANALYSIS!Q$23, DATA_ANALYSIS!U$20)</f>
        <v>1.4153579140778199</v>
      </c>
      <c r="C964" s="25">
        <f t="shared" ca="1" si="14"/>
        <v>1.4153579140778199</v>
      </c>
      <c r="D964" s="25">
        <f ca="1">IF(B964&gt;DATA_ANALYSIS!S$9, DATA_ANALYSIS!S$9, B964)</f>
        <v>1.4153579140778199</v>
      </c>
      <c r="E964" s="25">
        <f ca="1">IF(B964&lt;DATA_ANALYSIS!S$8,C964,IF(B964&gt;DATA_ANALYSIS!S$9,D964,B964))</f>
        <v>1.4153579140778199</v>
      </c>
      <c r="F964" s="25">
        <f ca="1">DATA_ANALYSIS!E$20*'MONTE CARLO ANALYSIS'!E964+DATA_ANALYSIS!R$20</f>
        <v>1.8735209899223246</v>
      </c>
      <c r="G964" s="23"/>
      <c r="H964" s="23"/>
      <c r="I964" s="23"/>
    </row>
    <row r="965" spans="2:9" x14ac:dyDescent="0.25">
      <c r="B965" s="25">
        <f ca="1">_xlfn.NORM.INV(RAND(), DATA_ANALYSIS!Q$23, DATA_ANALYSIS!U$20)</f>
        <v>24.769602884830896</v>
      </c>
      <c r="C965" s="25">
        <f t="shared" ref="C965:C1007" ca="1" si="15">IF(B965&lt;0,0, B965)</f>
        <v>24.769602884830896</v>
      </c>
      <c r="D965" s="25">
        <f ca="1">IF(B965&gt;DATA_ANALYSIS!S$9, DATA_ANALYSIS!S$9, B965)</f>
        <v>20</v>
      </c>
      <c r="E965" s="25">
        <f ca="1">IF(B965&lt;DATA_ANALYSIS!S$8,C965,IF(B965&gt;DATA_ANALYSIS!S$9,D965,B965))</f>
        <v>20</v>
      </c>
      <c r="F965" s="25">
        <f ca="1">DATA_ANALYSIS!E$20*'MONTE CARLO ANALYSIS'!E965+DATA_ANALYSIS!R$20</f>
        <v>42.589686526355941</v>
      </c>
      <c r="G965" s="23"/>
      <c r="H965" s="23"/>
      <c r="I965" s="23"/>
    </row>
    <row r="966" spans="2:9" x14ac:dyDescent="0.25">
      <c r="B966" s="25">
        <f ca="1">_xlfn.NORM.INV(RAND(), DATA_ANALYSIS!Q$23, DATA_ANALYSIS!U$20)</f>
        <v>0.76173722148740808</v>
      </c>
      <c r="C966" s="25">
        <f t="shared" ca="1" si="15"/>
        <v>0.76173722148740808</v>
      </c>
      <c r="D966" s="25">
        <f ca="1">IF(B966&gt;DATA_ANALYSIS!S$9, DATA_ANALYSIS!S$9, B966)</f>
        <v>0.76173722148740808</v>
      </c>
      <c r="E966" s="25">
        <f ca="1">IF(B966&lt;DATA_ANALYSIS!S$8,C966,IF(B966&gt;DATA_ANALYSIS!S$9,D966,B966))</f>
        <v>0.76173722148740808</v>
      </c>
      <c r="F966" s="25">
        <f ca="1">DATA_ANALYSIS!E$20*'MONTE CARLO ANALYSIS'!E966+DATA_ANALYSIS!R$20</f>
        <v>0.44153601036176471</v>
      </c>
      <c r="G966" s="23"/>
      <c r="H966" s="23"/>
      <c r="I966" s="23"/>
    </row>
    <row r="967" spans="2:9" x14ac:dyDescent="0.25">
      <c r="B967" s="25">
        <f ca="1">_xlfn.NORM.INV(RAND(), DATA_ANALYSIS!Q$23, DATA_ANALYSIS!U$20)</f>
        <v>31.839306367737009</v>
      </c>
      <c r="C967" s="25">
        <f t="shared" ca="1" si="15"/>
        <v>31.839306367737009</v>
      </c>
      <c r="D967" s="25">
        <f ca="1">IF(B967&gt;DATA_ANALYSIS!S$9, DATA_ANALYSIS!S$9, B967)</f>
        <v>20</v>
      </c>
      <c r="E967" s="25">
        <f ca="1">IF(B967&lt;DATA_ANALYSIS!S$8,C967,IF(B967&gt;DATA_ANALYSIS!S$9,D967,B967))</f>
        <v>20</v>
      </c>
      <c r="F967" s="25">
        <f ca="1">DATA_ANALYSIS!E$20*'MONTE CARLO ANALYSIS'!E967+DATA_ANALYSIS!R$20</f>
        <v>42.589686526355941</v>
      </c>
      <c r="G967" s="23"/>
      <c r="H967" s="23"/>
      <c r="I967" s="23"/>
    </row>
    <row r="968" spans="2:9" x14ac:dyDescent="0.25">
      <c r="B968" s="25">
        <f ca="1">_xlfn.NORM.INV(RAND(), DATA_ANALYSIS!Q$23, DATA_ANALYSIS!U$20)</f>
        <v>19.50469929881913</v>
      </c>
      <c r="C968" s="25">
        <f t="shared" ca="1" si="15"/>
        <v>19.50469929881913</v>
      </c>
      <c r="D968" s="25">
        <f ca="1">IF(B968&gt;DATA_ANALYSIS!S$9, DATA_ANALYSIS!S$9, B968)</f>
        <v>19.50469929881913</v>
      </c>
      <c r="E968" s="25">
        <f ca="1">IF(B968&lt;DATA_ANALYSIS!S$8,C968,IF(B968&gt;DATA_ANALYSIS!S$9,D968,B968))</f>
        <v>19.50469929881913</v>
      </c>
      <c r="F968" s="25">
        <f ca="1">DATA_ANALYSIS!E$20*'MONTE CARLO ANALYSIS'!E968+DATA_ANALYSIS!R$20</f>
        <v>41.50455692061184</v>
      </c>
      <c r="G968" s="23"/>
      <c r="H968" s="23"/>
      <c r="I968" s="23"/>
    </row>
    <row r="969" spans="2:9" x14ac:dyDescent="0.25">
      <c r="B969" s="25">
        <f ca="1">_xlfn.NORM.INV(RAND(), DATA_ANALYSIS!Q$23, DATA_ANALYSIS!U$20)</f>
        <v>22.713686010668454</v>
      </c>
      <c r="C969" s="25">
        <f t="shared" ca="1" si="15"/>
        <v>22.713686010668454</v>
      </c>
      <c r="D969" s="25">
        <f ca="1">IF(B969&gt;DATA_ANALYSIS!S$9, DATA_ANALYSIS!S$9, B969)</f>
        <v>20</v>
      </c>
      <c r="E969" s="25">
        <f ca="1">IF(B969&lt;DATA_ANALYSIS!S$8,C969,IF(B969&gt;DATA_ANALYSIS!S$9,D969,B969))</f>
        <v>20</v>
      </c>
      <c r="F969" s="25">
        <f ca="1">DATA_ANALYSIS!E$20*'MONTE CARLO ANALYSIS'!E969+DATA_ANALYSIS!R$20</f>
        <v>42.589686526355941</v>
      </c>
      <c r="G969" s="23"/>
      <c r="H969" s="23"/>
      <c r="I969" s="23"/>
    </row>
    <row r="970" spans="2:9" x14ac:dyDescent="0.25">
      <c r="B970" s="25">
        <f ca="1">_xlfn.NORM.INV(RAND(), DATA_ANALYSIS!Q$23, DATA_ANALYSIS!U$20)</f>
        <v>-7.9300686038061059</v>
      </c>
      <c r="C970" s="25">
        <f t="shared" ca="1" si="15"/>
        <v>0</v>
      </c>
      <c r="D970" s="25">
        <f ca="1">IF(B970&gt;DATA_ANALYSIS!S$9, DATA_ANALYSIS!S$9, B970)</f>
        <v>-7.9300686038061059</v>
      </c>
      <c r="E970" s="25">
        <f ca="1">IF(B970&lt;DATA_ANALYSIS!S$8,C970,IF(B970&gt;DATA_ANALYSIS!S$9,D970,B970))</f>
        <v>0</v>
      </c>
      <c r="F970" s="25">
        <f ca="1">DATA_ANALYSIS!E$20*'MONTE CARLO ANALYSIS'!E970+DATA_ANALYSIS!R$20</f>
        <v>-1.2273160806256698</v>
      </c>
      <c r="G970" s="23"/>
      <c r="H970" s="23"/>
      <c r="I970" s="23"/>
    </row>
    <row r="971" spans="2:9" x14ac:dyDescent="0.25">
      <c r="B971" s="25">
        <f ca="1">_xlfn.NORM.INV(RAND(), DATA_ANALYSIS!Q$23, DATA_ANALYSIS!U$20)</f>
        <v>18.860864373200204</v>
      </c>
      <c r="C971" s="25">
        <f t="shared" ca="1" si="15"/>
        <v>18.860864373200204</v>
      </c>
      <c r="D971" s="25">
        <f ca="1">IF(B971&gt;DATA_ANALYSIS!S$9, DATA_ANALYSIS!S$9, B971)</f>
        <v>18.860864373200204</v>
      </c>
      <c r="E971" s="25">
        <f ca="1">IF(B971&lt;DATA_ANALYSIS!S$8,C971,IF(B971&gt;DATA_ANALYSIS!S$9,D971,B971))</f>
        <v>18.860864373200204</v>
      </c>
      <c r="F971" s="25">
        <f ca="1">DATA_ANALYSIS!E$20*'MONTE CARLO ANALYSIS'!E971+DATA_ANALYSIS!R$20</f>
        <v>40.094011089896327</v>
      </c>
      <c r="G971" s="23"/>
      <c r="H971" s="23"/>
      <c r="I971" s="23"/>
    </row>
    <row r="972" spans="2:9" x14ac:dyDescent="0.25">
      <c r="B972" s="25">
        <f ca="1">_xlfn.NORM.INV(RAND(), DATA_ANALYSIS!Q$23, DATA_ANALYSIS!U$20)</f>
        <v>37.228140846564798</v>
      </c>
      <c r="C972" s="25">
        <f t="shared" ca="1" si="15"/>
        <v>37.228140846564798</v>
      </c>
      <c r="D972" s="25">
        <f ca="1">IF(B972&gt;DATA_ANALYSIS!S$9, DATA_ANALYSIS!S$9, B972)</f>
        <v>20</v>
      </c>
      <c r="E972" s="25">
        <f ca="1">IF(B972&lt;DATA_ANALYSIS!S$8,C972,IF(B972&gt;DATA_ANALYSIS!S$9,D972,B972))</f>
        <v>20</v>
      </c>
      <c r="F972" s="25">
        <f ca="1">DATA_ANALYSIS!E$20*'MONTE CARLO ANALYSIS'!E972+DATA_ANALYSIS!R$20</f>
        <v>42.589686526355941</v>
      </c>
      <c r="G972" s="23"/>
      <c r="H972" s="23"/>
      <c r="I972" s="23"/>
    </row>
    <row r="973" spans="2:9" x14ac:dyDescent="0.25">
      <c r="B973" s="25">
        <f ca="1">_xlfn.NORM.INV(RAND(), DATA_ANALYSIS!Q$23, DATA_ANALYSIS!U$20)</f>
        <v>22.393275142435151</v>
      </c>
      <c r="C973" s="25">
        <f t="shared" ca="1" si="15"/>
        <v>22.393275142435151</v>
      </c>
      <c r="D973" s="25">
        <f ca="1">IF(B973&gt;DATA_ANALYSIS!S$9, DATA_ANALYSIS!S$9, B973)</f>
        <v>20</v>
      </c>
      <c r="E973" s="25">
        <f ca="1">IF(B973&lt;DATA_ANALYSIS!S$8,C973,IF(B973&gt;DATA_ANALYSIS!S$9,D973,B973))</f>
        <v>20</v>
      </c>
      <c r="F973" s="25">
        <f ca="1">DATA_ANALYSIS!E$20*'MONTE CARLO ANALYSIS'!E973+DATA_ANALYSIS!R$20</f>
        <v>42.589686526355941</v>
      </c>
      <c r="G973" s="23"/>
      <c r="H973" s="23"/>
      <c r="I973" s="23"/>
    </row>
    <row r="974" spans="2:9" x14ac:dyDescent="0.25">
      <c r="B974" s="25">
        <f ca="1">_xlfn.NORM.INV(RAND(), DATA_ANALYSIS!Q$23, DATA_ANALYSIS!U$20)</f>
        <v>38.919933165650839</v>
      </c>
      <c r="C974" s="25">
        <f t="shared" ca="1" si="15"/>
        <v>38.919933165650839</v>
      </c>
      <c r="D974" s="25">
        <f ca="1">IF(B974&gt;DATA_ANALYSIS!S$9, DATA_ANALYSIS!S$9, B974)</f>
        <v>20</v>
      </c>
      <c r="E974" s="25">
        <f ca="1">IF(B974&lt;DATA_ANALYSIS!S$8,C974,IF(B974&gt;DATA_ANALYSIS!S$9,D974,B974))</f>
        <v>20</v>
      </c>
      <c r="F974" s="25">
        <f ca="1">DATA_ANALYSIS!E$20*'MONTE CARLO ANALYSIS'!E974+DATA_ANALYSIS!R$20</f>
        <v>42.589686526355941</v>
      </c>
      <c r="G974" s="23"/>
      <c r="H974" s="23"/>
      <c r="I974" s="23"/>
    </row>
    <row r="975" spans="2:9" x14ac:dyDescent="0.25">
      <c r="B975" s="25">
        <f ca="1">_xlfn.NORM.INV(RAND(), DATA_ANALYSIS!Q$23, DATA_ANALYSIS!U$20)</f>
        <v>29.893056665338989</v>
      </c>
      <c r="C975" s="25">
        <f t="shared" ca="1" si="15"/>
        <v>29.893056665338989</v>
      </c>
      <c r="D975" s="25">
        <f ca="1">IF(B975&gt;DATA_ANALYSIS!S$9, DATA_ANALYSIS!S$9, B975)</f>
        <v>20</v>
      </c>
      <c r="E975" s="25">
        <f ca="1">IF(B975&lt;DATA_ANALYSIS!S$8,C975,IF(B975&gt;DATA_ANALYSIS!S$9,D975,B975))</f>
        <v>20</v>
      </c>
      <c r="F975" s="25">
        <f ca="1">DATA_ANALYSIS!E$20*'MONTE CARLO ANALYSIS'!E975+DATA_ANALYSIS!R$20</f>
        <v>42.589686526355941</v>
      </c>
      <c r="G975" s="23"/>
      <c r="H975" s="23"/>
      <c r="I975" s="23"/>
    </row>
    <row r="976" spans="2:9" x14ac:dyDescent="0.25">
      <c r="B976" s="25">
        <f ca="1">_xlfn.NORM.INV(RAND(), DATA_ANALYSIS!Q$23, DATA_ANALYSIS!U$20)</f>
        <v>17.982911472839785</v>
      </c>
      <c r="C976" s="25">
        <f t="shared" ca="1" si="15"/>
        <v>17.982911472839785</v>
      </c>
      <c r="D976" s="25">
        <f ca="1">IF(B976&gt;DATA_ANALYSIS!S$9, DATA_ANALYSIS!S$9, B976)</f>
        <v>17.982911472839785</v>
      </c>
      <c r="E976" s="25">
        <f ca="1">IF(B976&lt;DATA_ANALYSIS!S$8,C976,IF(B976&gt;DATA_ANALYSIS!S$9,D976,B976))</f>
        <v>17.982911472839785</v>
      </c>
      <c r="F976" s="25">
        <f ca="1">DATA_ANALYSIS!E$20*'MONTE CARLO ANALYSIS'!E976+DATA_ANALYSIS!R$20</f>
        <v>38.170547863701351</v>
      </c>
      <c r="G976" s="23"/>
      <c r="H976" s="23"/>
      <c r="I976" s="23"/>
    </row>
    <row r="977" spans="2:9" x14ac:dyDescent="0.25">
      <c r="B977" s="25">
        <f ca="1">_xlfn.NORM.INV(RAND(), DATA_ANALYSIS!Q$23, DATA_ANALYSIS!U$20)</f>
        <v>35.203199499360274</v>
      </c>
      <c r="C977" s="25">
        <f t="shared" ca="1" si="15"/>
        <v>35.203199499360274</v>
      </c>
      <c r="D977" s="25">
        <f ca="1">IF(B977&gt;DATA_ANALYSIS!S$9, DATA_ANALYSIS!S$9, B977)</f>
        <v>20</v>
      </c>
      <c r="E977" s="25">
        <f ca="1">IF(B977&lt;DATA_ANALYSIS!S$8,C977,IF(B977&gt;DATA_ANALYSIS!S$9,D977,B977))</f>
        <v>20</v>
      </c>
      <c r="F977" s="25">
        <f ca="1">DATA_ANALYSIS!E$20*'MONTE CARLO ANALYSIS'!E977+DATA_ANALYSIS!R$20</f>
        <v>42.589686526355941</v>
      </c>
      <c r="G977" s="23"/>
      <c r="H977" s="23"/>
      <c r="I977" s="23"/>
    </row>
    <row r="978" spans="2:9" x14ac:dyDescent="0.25">
      <c r="B978" s="25">
        <f ca="1">_xlfn.NORM.INV(RAND(), DATA_ANALYSIS!Q$23, DATA_ANALYSIS!U$20)</f>
        <v>19.165699261411824</v>
      </c>
      <c r="C978" s="25">
        <f t="shared" ca="1" si="15"/>
        <v>19.165699261411824</v>
      </c>
      <c r="D978" s="25">
        <f ca="1">IF(B978&gt;DATA_ANALYSIS!S$9, DATA_ANALYSIS!S$9, B978)</f>
        <v>19.165699261411824</v>
      </c>
      <c r="E978" s="25">
        <f ca="1">IF(B978&lt;DATA_ANALYSIS!S$8,C978,IF(B978&gt;DATA_ANALYSIS!S$9,D978,B978))</f>
        <v>19.165699261411824</v>
      </c>
      <c r="F978" s="25">
        <f ca="1">DATA_ANALYSIS!E$20*'MONTE CARLO ANALYSIS'!E978+DATA_ANALYSIS!R$20</f>
        <v>40.761858644469704</v>
      </c>
      <c r="G978" s="23"/>
      <c r="H978" s="23"/>
      <c r="I978" s="23"/>
    </row>
    <row r="979" spans="2:9" x14ac:dyDescent="0.25">
      <c r="B979" s="25">
        <f ca="1">_xlfn.NORM.INV(RAND(), DATA_ANALYSIS!Q$23, DATA_ANALYSIS!U$20)</f>
        <v>30.610108253530925</v>
      </c>
      <c r="C979" s="25">
        <f t="shared" ca="1" si="15"/>
        <v>30.610108253530925</v>
      </c>
      <c r="D979" s="25">
        <f ca="1">IF(B979&gt;DATA_ANALYSIS!S$9, DATA_ANALYSIS!S$9, B979)</f>
        <v>20</v>
      </c>
      <c r="E979" s="25">
        <f ca="1">IF(B979&lt;DATA_ANALYSIS!S$8,C979,IF(B979&gt;DATA_ANALYSIS!S$9,D979,B979))</f>
        <v>20</v>
      </c>
      <c r="F979" s="25">
        <f ca="1">DATA_ANALYSIS!E$20*'MONTE CARLO ANALYSIS'!E979+DATA_ANALYSIS!R$20</f>
        <v>42.589686526355941</v>
      </c>
      <c r="G979" s="23"/>
      <c r="H979" s="23"/>
      <c r="I979" s="23"/>
    </row>
    <row r="980" spans="2:9" x14ac:dyDescent="0.25">
      <c r="B980" s="25">
        <f ca="1">_xlfn.NORM.INV(RAND(), DATA_ANALYSIS!Q$23, DATA_ANALYSIS!U$20)</f>
        <v>7.3125896311237906</v>
      </c>
      <c r="C980" s="25">
        <f t="shared" ca="1" si="15"/>
        <v>7.3125896311237906</v>
      </c>
      <c r="D980" s="25">
        <f ca="1">IF(B980&gt;DATA_ANALYSIS!S$9, DATA_ANALYSIS!S$9, B980)</f>
        <v>7.3125896311237906</v>
      </c>
      <c r="E980" s="25">
        <f ca="1">IF(B980&lt;DATA_ANALYSIS!S$8,C980,IF(B980&gt;DATA_ANALYSIS!S$9,D980,B980))</f>
        <v>7.3125896311237906</v>
      </c>
      <c r="F980" s="25">
        <f ca="1">DATA_ANALYSIS!E$20*'MONTE CARLO ANALYSIS'!E980+DATA_ANALYSIS!R$20</f>
        <v>14.793471865911222</v>
      </c>
      <c r="G980" s="23"/>
      <c r="H980" s="23"/>
      <c r="I980" s="23"/>
    </row>
    <row r="981" spans="2:9" x14ac:dyDescent="0.25">
      <c r="B981" s="25">
        <f ca="1">_xlfn.NORM.INV(RAND(), DATA_ANALYSIS!Q$23, DATA_ANALYSIS!U$20)</f>
        <v>18.586416531223808</v>
      </c>
      <c r="C981" s="25">
        <f t="shared" ca="1" si="15"/>
        <v>18.586416531223808</v>
      </c>
      <c r="D981" s="25">
        <f ca="1">IF(B981&gt;DATA_ANALYSIS!S$9, DATA_ANALYSIS!S$9, B981)</f>
        <v>18.586416531223808</v>
      </c>
      <c r="E981" s="25">
        <f ca="1">IF(B981&lt;DATA_ANALYSIS!S$8,C981,IF(B981&gt;DATA_ANALYSIS!S$9,D981,B981))</f>
        <v>18.586416531223808</v>
      </c>
      <c r="F981" s="25">
        <f ca="1">DATA_ANALYSIS!E$20*'MONTE CARLO ANALYSIS'!E981+DATA_ANALYSIS!R$20</f>
        <v>39.492736999528319</v>
      </c>
      <c r="G981" s="23"/>
      <c r="H981" s="23"/>
      <c r="I981" s="23"/>
    </row>
    <row r="982" spans="2:9" x14ac:dyDescent="0.25">
      <c r="B982" s="25">
        <f ca="1">_xlfn.NORM.INV(RAND(), DATA_ANALYSIS!Q$23, DATA_ANALYSIS!U$20)</f>
        <v>24.617605220867922</v>
      </c>
      <c r="C982" s="25">
        <f t="shared" ca="1" si="15"/>
        <v>24.617605220867922</v>
      </c>
      <c r="D982" s="25">
        <f ca="1">IF(B982&gt;DATA_ANALYSIS!S$9, DATA_ANALYSIS!S$9, B982)</f>
        <v>20</v>
      </c>
      <c r="E982" s="25">
        <f ca="1">IF(B982&lt;DATA_ANALYSIS!S$8,C982,IF(B982&gt;DATA_ANALYSIS!S$9,D982,B982))</f>
        <v>20</v>
      </c>
      <c r="F982" s="25">
        <f ca="1">DATA_ANALYSIS!E$20*'MONTE CARLO ANALYSIS'!E982+DATA_ANALYSIS!R$20</f>
        <v>42.589686526355941</v>
      </c>
      <c r="G982" s="23"/>
      <c r="H982" s="23"/>
      <c r="I982" s="23"/>
    </row>
    <row r="983" spans="2:9" x14ac:dyDescent="0.25">
      <c r="B983" s="25">
        <f ca="1">_xlfn.NORM.INV(RAND(), DATA_ANALYSIS!Q$23, DATA_ANALYSIS!U$20)</f>
        <v>4.7762785827138892</v>
      </c>
      <c r="C983" s="25">
        <f t="shared" ca="1" si="15"/>
        <v>4.7762785827138892</v>
      </c>
      <c r="D983" s="25">
        <f ca="1">IF(B983&gt;DATA_ANALYSIS!S$9, DATA_ANALYSIS!S$9, B983)</f>
        <v>4.7762785827138892</v>
      </c>
      <c r="E983" s="25">
        <f ca="1">IF(B983&lt;DATA_ANALYSIS!S$8,C983,IF(B983&gt;DATA_ANALYSIS!S$9,D983,B983))</f>
        <v>4.7762785827138892</v>
      </c>
      <c r="F983" s="25">
        <f ca="1">DATA_ANALYSIS!E$20*'MONTE CARLO ANALYSIS'!E983+DATA_ANALYSIS!R$20</f>
        <v>9.2367944748965769</v>
      </c>
      <c r="G983" s="23"/>
      <c r="H983" s="23"/>
      <c r="I983" s="23"/>
    </row>
    <row r="984" spans="2:9" x14ac:dyDescent="0.25">
      <c r="B984" s="25">
        <f ca="1">_xlfn.NORM.INV(RAND(), DATA_ANALYSIS!Q$23, DATA_ANALYSIS!U$20)</f>
        <v>10.326371822822138</v>
      </c>
      <c r="C984" s="25">
        <f t="shared" ca="1" si="15"/>
        <v>10.326371822822138</v>
      </c>
      <c r="D984" s="25">
        <f ca="1">IF(B984&gt;DATA_ANALYSIS!S$9, DATA_ANALYSIS!S$9, B984)</f>
        <v>10.326371822822138</v>
      </c>
      <c r="E984" s="25">
        <f ca="1">IF(B984&lt;DATA_ANALYSIS!S$8,C984,IF(B984&gt;DATA_ANALYSIS!S$9,D984,B984))</f>
        <v>10.326371822822138</v>
      </c>
      <c r="F984" s="25">
        <f ca="1">DATA_ANALYSIS!E$20*'MONTE CARLO ANALYSIS'!E984+DATA_ANALYSIS!R$20</f>
        <v>21.396216973437284</v>
      </c>
      <c r="G984" s="23"/>
      <c r="H984" s="23"/>
      <c r="I984" s="23"/>
    </row>
    <row r="985" spans="2:9" x14ac:dyDescent="0.25">
      <c r="B985" s="25">
        <f ca="1">_xlfn.NORM.INV(RAND(), DATA_ANALYSIS!Q$23, DATA_ANALYSIS!U$20)</f>
        <v>24.168030202824987</v>
      </c>
      <c r="C985" s="25">
        <f t="shared" ca="1" si="15"/>
        <v>24.168030202824987</v>
      </c>
      <c r="D985" s="25">
        <f ca="1">IF(B985&gt;DATA_ANALYSIS!S$9, DATA_ANALYSIS!S$9, B985)</f>
        <v>20</v>
      </c>
      <c r="E985" s="25">
        <f ca="1">IF(B985&lt;DATA_ANALYSIS!S$8,C985,IF(B985&gt;DATA_ANALYSIS!S$9,D985,B985))</f>
        <v>20</v>
      </c>
      <c r="F985" s="25">
        <f ca="1">DATA_ANALYSIS!E$20*'MONTE CARLO ANALYSIS'!E985+DATA_ANALYSIS!R$20</f>
        <v>42.589686526355941</v>
      </c>
      <c r="G985" s="23"/>
      <c r="H985" s="23"/>
      <c r="I985" s="23"/>
    </row>
    <row r="986" spans="2:9" x14ac:dyDescent="0.25">
      <c r="B986" s="25">
        <f ca="1">_xlfn.NORM.INV(RAND(), DATA_ANALYSIS!Q$23, DATA_ANALYSIS!U$20)</f>
        <v>-0.98696767490303827</v>
      </c>
      <c r="C986" s="25">
        <f t="shared" ca="1" si="15"/>
        <v>0</v>
      </c>
      <c r="D986" s="25">
        <f ca="1">IF(B986&gt;DATA_ANALYSIS!S$9, DATA_ANALYSIS!S$9, B986)</f>
        <v>-0.98696767490303827</v>
      </c>
      <c r="E986" s="25">
        <f ca="1">IF(B986&lt;DATA_ANALYSIS!S$8,C986,IF(B986&gt;DATA_ANALYSIS!S$9,D986,B986))</f>
        <v>0</v>
      </c>
      <c r="F986" s="25">
        <f ca="1">DATA_ANALYSIS!E$20*'MONTE CARLO ANALYSIS'!E986+DATA_ANALYSIS!R$20</f>
        <v>-1.2273160806256698</v>
      </c>
      <c r="G986" s="23"/>
      <c r="H986" s="23"/>
      <c r="I986" s="23"/>
    </row>
    <row r="987" spans="2:9" x14ac:dyDescent="0.25">
      <c r="B987" s="25">
        <f ca="1">_xlfn.NORM.INV(RAND(), DATA_ANALYSIS!Q$23, DATA_ANALYSIS!U$20)</f>
        <v>18.324242692284336</v>
      </c>
      <c r="C987" s="25">
        <f t="shared" ca="1" si="15"/>
        <v>18.324242692284336</v>
      </c>
      <c r="D987" s="25">
        <f ca="1">IF(B987&gt;DATA_ANALYSIS!S$9, DATA_ANALYSIS!S$9, B987)</f>
        <v>18.324242692284336</v>
      </c>
      <c r="E987" s="25">
        <f ca="1">IF(B987&lt;DATA_ANALYSIS!S$8,C987,IF(B987&gt;DATA_ANALYSIS!S$9,D987,B987))</f>
        <v>18.324242692284336</v>
      </c>
      <c r="F987" s="25">
        <f ca="1">DATA_ANALYSIS!E$20*'MONTE CARLO ANALYSIS'!E987+DATA_ANALYSIS!R$20</f>
        <v>38.918353410313657</v>
      </c>
      <c r="G987" s="23"/>
      <c r="H987" s="23"/>
      <c r="I987" s="23"/>
    </row>
    <row r="988" spans="2:9" x14ac:dyDescent="0.25">
      <c r="B988" s="25">
        <f ca="1">_xlfn.NORM.INV(RAND(), DATA_ANALYSIS!Q$23, DATA_ANALYSIS!U$20)</f>
        <v>21.710444600440493</v>
      </c>
      <c r="C988" s="25">
        <f t="shared" ca="1" si="15"/>
        <v>21.710444600440493</v>
      </c>
      <c r="D988" s="25">
        <f ca="1">IF(B988&gt;DATA_ANALYSIS!S$9, DATA_ANALYSIS!S$9, B988)</f>
        <v>20</v>
      </c>
      <c r="E988" s="25">
        <f ca="1">IF(B988&lt;DATA_ANALYSIS!S$8,C988,IF(B988&gt;DATA_ANALYSIS!S$9,D988,B988))</f>
        <v>20</v>
      </c>
      <c r="F988" s="25">
        <f ca="1">DATA_ANALYSIS!E$20*'MONTE CARLO ANALYSIS'!E988+DATA_ANALYSIS!R$20</f>
        <v>42.589686526355941</v>
      </c>
      <c r="G988" s="23"/>
      <c r="H988" s="23"/>
      <c r="I988" s="23"/>
    </row>
    <row r="989" spans="2:9" x14ac:dyDescent="0.25">
      <c r="B989" s="25">
        <f ca="1">_xlfn.NORM.INV(RAND(), DATA_ANALYSIS!Q$23, DATA_ANALYSIS!U$20)</f>
        <v>30.25026467847869</v>
      </c>
      <c r="C989" s="25">
        <f t="shared" ca="1" si="15"/>
        <v>30.25026467847869</v>
      </c>
      <c r="D989" s="25">
        <f ca="1">IF(B989&gt;DATA_ANALYSIS!S$9, DATA_ANALYSIS!S$9, B989)</f>
        <v>20</v>
      </c>
      <c r="E989" s="25">
        <f ca="1">IF(B989&lt;DATA_ANALYSIS!S$8,C989,IF(B989&gt;DATA_ANALYSIS!S$9,D989,B989))</f>
        <v>20</v>
      </c>
      <c r="F989" s="25">
        <f ca="1">DATA_ANALYSIS!E$20*'MONTE CARLO ANALYSIS'!E989+DATA_ANALYSIS!R$20</f>
        <v>42.589686526355941</v>
      </c>
      <c r="G989" s="23"/>
      <c r="H989" s="23"/>
      <c r="I989" s="23"/>
    </row>
    <row r="990" spans="2:9" x14ac:dyDescent="0.25">
      <c r="B990" s="25">
        <f ca="1">_xlfn.NORM.INV(RAND(), DATA_ANALYSIS!Q$23, DATA_ANALYSIS!U$20)</f>
        <v>29.522618095546505</v>
      </c>
      <c r="C990" s="25">
        <f t="shared" ca="1" si="15"/>
        <v>29.522618095546505</v>
      </c>
      <c r="D990" s="25">
        <f ca="1">IF(B990&gt;DATA_ANALYSIS!S$9, DATA_ANALYSIS!S$9, B990)</f>
        <v>20</v>
      </c>
      <c r="E990" s="25">
        <f ca="1">IF(B990&lt;DATA_ANALYSIS!S$8,C990,IF(B990&gt;DATA_ANALYSIS!S$9,D990,B990))</f>
        <v>20</v>
      </c>
      <c r="F990" s="25">
        <f ca="1">DATA_ANALYSIS!E$20*'MONTE CARLO ANALYSIS'!E990+DATA_ANALYSIS!R$20</f>
        <v>42.589686526355941</v>
      </c>
      <c r="G990" s="23"/>
      <c r="H990" s="23"/>
      <c r="I990" s="23"/>
    </row>
    <row r="991" spans="2:9" x14ac:dyDescent="0.25">
      <c r="B991" s="25">
        <f ca="1">_xlfn.NORM.INV(RAND(), DATA_ANALYSIS!Q$23, DATA_ANALYSIS!U$20)</f>
        <v>26.525927093921972</v>
      </c>
      <c r="C991" s="25">
        <f t="shared" ca="1" si="15"/>
        <v>26.525927093921972</v>
      </c>
      <c r="D991" s="25">
        <f ca="1">IF(B991&gt;DATA_ANALYSIS!S$9, DATA_ANALYSIS!S$9, B991)</f>
        <v>20</v>
      </c>
      <c r="E991" s="25">
        <f ca="1">IF(B991&lt;DATA_ANALYSIS!S$8,C991,IF(B991&gt;DATA_ANALYSIS!S$9,D991,B991))</f>
        <v>20</v>
      </c>
      <c r="F991" s="25">
        <f ca="1">DATA_ANALYSIS!E$20*'MONTE CARLO ANALYSIS'!E991+DATA_ANALYSIS!R$20</f>
        <v>42.589686526355941</v>
      </c>
      <c r="G991" s="23"/>
      <c r="H991" s="23"/>
      <c r="I991" s="23"/>
    </row>
    <row r="992" spans="2:9" x14ac:dyDescent="0.25">
      <c r="B992" s="25">
        <f ca="1">_xlfn.NORM.INV(RAND(), DATA_ANALYSIS!Q$23, DATA_ANALYSIS!U$20)</f>
        <v>28.600735197870534</v>
      </c>
      <c r="C992" s="25">
        <f t="shared" ca="1" si="15"/>
        <v>28.600735197870534</v>
      </c>
      <c r="D992" s="25">
        <f ca="1">IF(B992&gt;DATA_ANALYSIS!S$9, DATA_ANALYSIS!S$9, B992)</f>
        <v>20</v>
      </c>
      <c r="E992" s="25">
        <f ca="1">IF(B992&lt;DATA_ANALYSIS!S$8,C992,IF(B992&gt;DATA_ANALYSIS!S$9,D992,B992))</f>
        <v>20</v>
      </c>
      <c r="F992" s="25">
        <f ca="1">DATA_ANALYSIS!E$20*'MONTE CARLO ANALYSIS'!E992+DATA_ANALYSIS!R$20</f>
        <v>42.589686526355941</v>
      </c>
      <c r="G992" s="23"/>
      <c r="H992" s="23"/>
      <c r="I992" s="23"/>
    </row>
    <row r="993" spans="2:9" x14ac:dyDescent="0.25">
      <c r="B993" s="25">
        <f ca="1">_xlfn.NORM.INV(RAND(), DATA_ANALYSIS!Q$23, DATA_ANALYSIS!U$20)</f>
        <v>36.450041765967882</v>
      </c>
      <c r="C993" s="25">
        <f t="shared" ca="1" si="15"/>
        <v>36.450041765967882</v>
      </c>
      <c r="D993" s="25">
        <f ca="1">IF(B993&gt;DATA_ANALYSIS!S$9, DATA_ANALYSIS!S$9, B993)</f>
        <v>20</v>
      </c>
      <c r="E993" s="25">
        <f ca="1">IF(B993&lt;DATA_ANALYSIS!S$8,C993,IF(B993&gt;DATA_ANALYSIS!S$9,D993,B993))</f>
        <v>20</v>
      </c>
      <c r="F993" s="25">
        <f ca="1">DATA_ANALYSIS!E$20*'MONTE CARLO ANALYSIS'!E993+DATA_ANALYSIS!R$20</f>
        <v>42.589686526355941</v>
      </c>
      <c r="G993" s="23"/>
      <c r="H993" s="23"/>
      <c r="I993" s="23"/>
    </row>
    <row r="994" spans="2:9" x14ac:dyDescent="0.25">
      <c r="B994" s="25">
        <f ca="1">_xlfn.NORM.INV(RAND(), DATA_ANALYSIS!Q$23, DATA_ANALYSIS!U$20)</f>
        <v>22.783680422545164</v>
      </c>
      <c r="C994" s="25">
        <f t="shared" ca="1" si="15"/>
        <v>22.783680422545164</v>
      </c>
      <c r="D994" s="25">
        <f ca="1">IF(B994&gt;DATA_ANALYSIS!S$9, DATA_ANALYSIS!S$9, B994)</f>
        <v>20</v>
      </c>
      <c r="E994" s="25">
        <f ca="1">IF(B994&lt;DATA_ANALYSIS!S$8,C994,IF(B994&gt;DATA_ANALYSIS!S$9,D994,B994))</f>
        <v>20</v>
      </c>
      <c r="F994" s="25">
        <f ca="1">DATA_ANALYSIS!E$20*'MONTE CARLO ANALYSIS'!E994+DATA_ANALYSIS!R$20</f>
        <v>42.589686526355941</v>
      </c>
      <c r="G994" s="23"/>
      <c r="H994" s="23"/>
      <c r="I994" s="23"/>
    </row>
    <row r="995" spans="2:9" x14ac:dyDescent="0.25">
      <c r="B995" s="25">
        <f ca="1">_xlfn.NORM.INV(RAND(), DATA_ANALYSIS!Q$23, DATA_ANALYSIS!U$20)</f>
        <v>26.42776183808644</v>
      </c>
      <c r="C995" s="25">
        <f t="shared" ca="1" si="15"/>
        <v>26.42776183808644</v>
      </c>
      <c r="D995" s="25">
        <f ca="1">IF(B995&gt;DATA_ANALYSIS!S$9, DATA_ANALYSIS!S$9, B995)</f>
        <v>20</v>
      </c>
      <c r="E995" s="25">
        <f ca="1">IF(B995&lt;DATA_ANALYSIS!S$8,C995,IF(B995&gt;DATA_ANALYSIS!S$9,D995,B995))</f>
        <v>20</v>
      </c>
      <c r="F995" s="25">
        <f ca="1">DATA_ANALYSIS!E$20*'MONTE CARLO ANALYSIS'!E995+DATA_ANALYSIS!R$20</f>
        <v>42.589686526355941</v>
      </c>
      <c r="G995" s="23"/>
      <c r="H995" s="23"/>
      <c r="I995" s="23"/>
    </row>
    <row r="996" spans="2:9" x14ac:dyDescent="0.25">
      <c r="B996" s="25">
        <f ca="1">_xlfn.NORM.INV(RAND(), DATA_ANALYSIS!Q$23, DATA_ANALYSIS!U$20)</f>
        <v>-13.980373043382837</v>
      </c>
      <c r="C996" s="25">
        <f t="shared" ca="1" si="15"/>
        <v>0</v>
      </c>
      <c r="D996" s="25">
        <f ca="1">IF(B996&gt;DATA_ANALYSIS!S$9, DATA_ANALYSIS!S$9, B996)</f>
        <v>-13.980373043382837</v>
      </c>
      <c r="E996" s="25">
        <f ca="1">IF(B996&lt;DATA_ANALYSIS!S$8,C996,IF(B996&gt;DATA_ANALYSIS!S$9,D996,B996))</f>
        <v>0</v>
      </c>
      <c r="F996" s="25">
        <f ca="1">DATA_ANALYSIS!E$20*'MONTE CARLO ANALYSIS'!E996+DATA_ANALYSIS!R$20</f>
        <v>-1.2273160806256698</v>
      </c>
      <c r="G996" s="23"/>
      <c r="H996" s="23"/>
      <c r="I996" s="23"/>
    </row>
    <row r="997" spans="2:9" x14ac:dyDescent="0.25">
      <c r="B997" s="25">
        <f ca="1">_xlfn.NORM.INV(RAND(), DATA_ANALYSIS!Q$23, DATA_ANALYSIS!U$20)</f>
        <v>38.194307440313601</v>
      </c>
      <c r="C997" s="25">
        <f t="shared" ca="1" si="15"/>
        <v>38.194307440313601</v>
      </c>
      <c r="D997" s="25">
        <f ca="1">IF(B997&gt;DATA_ANALYSIS!S$9, DATA_ANALYSIS!S$9, B997)</f>
        <v>20</v>
      </c>
      <c r="E997" s="25">
        <f ca="1">IF(B997&lt;DATA_ANALYSIS!S$8,C997,IF(B997&gt;DATA_ANALYSIS!S$9,D997,B997))</f>
        <v>20</v>
      </c>
      <c r="F997" s="25">
        <f ca="1">DATA_ANALYSIS!E$20*'MONTE CARLO ANALYSIS'!E997+DATA_ANALYSIS!R$20</f>
        <v>42.589686526355941</v>
      </c>
      <c r="G997" s="23"/>
      <c r="H997" s="23"/>
      <c r="I997" s="23"/>
    </row>
    <row r="998" spans="2:9" x14ac:dyDescent="0.25">
      <c r="B998" s="25">
        <f ca="1">_xlfn.NORM.INV(RAND(), DATA_ANALYSIS!Q$23, DATA_ANALYSIS!U$20)</f>
        <v>22.017000143084658</v>
      </c>
      <c r="C998" s="25">
        <f t="shared" ca="1" si="15"/>
        <v>22.017000143084658</v>
      </c>
      <c r="D998" s="25">
        <f ca="1">IF(B998&gt;DATA_ANALYSIS!S$9, DATA_ANALYSIS!S$9, B998)</f>
        <v>20</v>
      </c>
      <c r="E998" s="25">
        <f ca="1">IF(B998&lt;DATA_ANALYSIS!S$8,C998,IF(B998&gt;DATA_ANALYSIS!S$9,D998,B998))</f>
        <v>20</v>
      </c>
      <c r="F998" s="25">
        <f ca="1">DATA_ANALYSIS!E$20*'MONTE CARLO ANALYSIS'!E998+DATA_ANALYSIS!R$20</f>
        <v>42.589686526355941</v>
      </c>
      <c r="G998" s="23"/>
      <c r="H998" s="23"/>
      <c r="I998" s="23"/>
    </row>
    <row r="999" spans="2:9" x14ac:dyDescent="0.25">
      <c r="B999" s="25">
        <f ca="1">_xlfn.NORM.INV(RAND(), DATA_ANALYSIS!Q$23, DATA_ANALYSIS!U$20)</f>
        <v>34.427532342702008</v>
      </c>
      <c r="C999" s="25">
        <f t="shared" ca="1" si="15"/>
        <v>34.427532342702008</v>
      </c>
      <c r="D999" s="25">
        <f ca="1">IF(B999&gt;DATA_ANALYSIS!S$9, DATA_ANALYSIS!S$9, B999)</f>
        <v>20</v>
      </c>
      <c r="E999" s="25">
        <f ca="1">IF(B999&lt;DATA_ANALYSIS!S$8,C999,IF(B999&gt;DATA_ANALYSIS!S$9,D999,B999))</f>
        <v>20</v>
      </c>
      <c r="F999" s="25">
        <f ca="1">DATA_ANALYSIS!E$20*'MONTE CARLO ANALYSIS'!E999+DATA_ANALYSIS!R$20</f>
        <v>42.589686526355941</v>
      </c>
      <c r="G999" s="23"/>
      <c r="H999" s="23"/>
      <c r="I999" s="23"/>
    </row>
    <row r="1000" spans="2:9" x14ac:dyDescent="0.25">
      <c r="B1000" s="25">
        <f ca="1">_xlfn.NORM.INV(RAND(), DATA_ANALYSIS!Q$23, DATA_ANALYSIS!U$20)</f>
        <v>24.026839317605052</v>
      </c>
      <c r="C1000" s="25">
        <f t="shared" ca="1" si="15"/>
        <v>24.026839317605052</v>
      </c>
      <c r="D1000" s="25">
        <f ca="1">IF(B1000&gt;DATA_ANALYSIS!S$9, DATA_ANALYSIS!S$9, B1000)</f>
        <v>20</v>
      </c>
      <c r="E1000" s="25">
        <f ca="1">IF(B1000&lt;DATA_ANALYSIS!S$8,C1000,IF(B1000&gt;DATA_ANALYSIS!S$9,D1000,B1000))</f>
        <v>20</v>
      </c>
      <c r="F1000" s="25">
        <f ca="1">DATA_ANALYSIS!E$20*'MONTE CARLO ANALYSIS'!E1000+DATA_ANALYSIS!R$20</f>
        <v>42.589686526355941</v>
      </c>
      <c r="G1000" s="23"/>
      <c r="H1000" s="23"/>
      <c r="I1000" s="23"/>
    </row>
    <row r="1001" spans="2:9" x14ac:dyDescent="0.25">
      <c r="B1001" s="25">
        <f ca="1">_xlfn.NORM.INV(RAND(), DATA_ANALYSIS!Q$23, DATA_ANALYSIS!U$20)</f>
        <v>24.472686564854261</v>
      </c>
      <c r="C1001" s="25">
        <f t="shared" ca="1" si="15"/>
        <v>24.472686564854261</v>
      </c>
      <c r="D1001" s="25">
        <f ca="1">IF(B1001&gt;DATA_ANALYSIS!S$9, DATA_ANALYSIS!S$9, B1001)</f>
        <v>20</v>
      </c>
      <c r="E1001" s="25">
        <f ca="1">IF(B1001&lt;DATA_ANALYSIS!S$8,C1001,IF(B1001&gt;DATA_ANALYSIS!S$9,D1001,B1001))</f>
        <v>20</v>
      </c>
      <c r="F1001" s="25">
        <f ca="1">DATA_ANALYSIS!E$20*'MONTE CARLO ANALYSIS'!E1001+DATA_ANALYSIS!R$20</f>
        <v>42.589686526355941</v>
      </c>
      <c r="G1001" s="23"/>
      <c r="H1001" s="23"/>
      <c r="I1001" s="23"/>
    </row>
    <row r="1002" spans="2:9" x14ac:dyDescent="0.25">
      <c r="B1002" s="25">
        <f ca="1">_xlfn.NORM.INV(RAND(), DATA_ANALYSIS!Q$23, DATA_ANALYSIS!U$20)</f>
        <v>10.788976738059244</v>
      </c>
      <c r="C1002" s="25">
        <f t="shared" ca="1" si="15"/>
        <v>10.788976738059244</v>
      </c>
      <c r="D1002" s="25">
        <f ca="1">IF(B1002&gt;DATA_ANALYSIS!S$9, DATA_ANALYSIS!S$9, B1002)</f>
        <v>10.788976738059244</v>
      </c>
      <c r="E1002" s="25">
        <f ca="1">IF(B1002&lt;DATA_ANALYSIS!S$8,C1002,IF(B1002&gt;DATA_ANALYSIS!S$9,D1002,B1002))</f>
        <v>10.788976738059244</v>
      </c>
      <c r="F1002" s="25">
        <f ca="1">DATA_ANALYSIS!E$20*'MONTE CARLO ANALYSIS'!E1002+DATA_ANALYSIS!R$20</f>
        <v>22.409715012284622</v>
      </c>
      <c r="G1002" s="23"/>
      <c r="H1002" s="23"/>
      <c r="I1002" s="23"/>
    </row>
    <row r="1003" spans="2:9" x14ac:dyDescent="0.25">
      <c r="B1003" s="25">
        <f ca="1">_xlfn.NORM.INV(RAND(), DATA_ANALYSIS!Q$23, DATA_ANALYSIS!U$20)</f>
        <v>32.303947090722872</v>
      </c>
      <c r="C1003" s="25">
        <f t="shared" ca="1" si="15"/>
        <v>32.303947090722872</v>
      </c>
      <c r="D1003" s="25">
        <f ca="1">IF(B1003&gt;DATA_ANALYSIS!S$9, DATA_ANALYSIS!S$9, B1003)</f>
        <v>20</v>
      </c>
      <c r="E1003" s="25">
        <f ca="1">IF(B1003&lt;DATA_ANALYSIS!S$8,C1003,IF(B1003&gt;DATA_ANALYSIS!S$9,D1003,B1003))</f>
        <v>20</v>
      </c>
      <c r="F1003" s="25">
        <f ca="1">DATA_ANALYSIS!E$20*'MONTE CARLO ANALYSIS'!E1003+DATA_ANALYSIS!R$20</f>
        <v>42.589686526355941</v>
      </c>
      <c r="G1003" s="23"/>
      <c r="H1003" s="23"/>
      <c r="I1003" s="23"/>
    </row>
    <row r="1004" spans="2:9" x14ac:dyDescent="0.25">
      <c r="B1004" s="25">
        <f ca="1">_xlfn.NORM.INV(RAND(), DATA_ANALYSIS!Q$23, DATA_ANALYSIS!U$20)</f>
        <v>19.748231759493315</v>
      </c>
      <c r="C1004" s="25">
        <f t="shared" ca="1" si="15"/>
        <v>19.748231759493315</v>
      </c>
      <c r="D1004" s="25">
        <f ca="1">IF(B1004&gt;DATA_ANALYSIS!S$9, DATA_ANALYSIS!S$9, B1004)</f>
        <v>19.748231759493315</v>
      </c>
      <c r="E1004" s="25">
        <f ca="1">IF(B1004&lt;DATA_ANALYSIS!S$8,C1004,IF(B1004&gt;DATA_ANALYSIS!S$9,D1004,B1004))</f>
        <v>19.748231759493315</v>
      </c>
      <c r="F1004" s="25">
        <f ca="1">DATA_ANALYSIS!E$20*'MONTE CARLO ANALYSIS'!E1004+DATA_ANALYSIS!R$20</f>
        <v>42.038100043824116</v>
      </c>
      <c r="G1004" s="23"/>
      <c r="H1004" s="23"/>
      <c r="I1004" s="23"/>
    </row>
    <row r="1005" spans="2:9" x14ac:dyDescent="0.25">
      <c r="B1005" s="25">
        <f ca="1">_xlfn.NORM.INV(RAND(), DATA_ANALYSIS!Q$23, DATA_ANALYSIS!U$20)</f>
        <v>20.204343333311279</v>
      </c>
      <c r="C1005" s="25">
        <f t="shared" ca="1" si="15"/>
        <v>20.204343333311279</v>
      </c>
      <c r="D1005" s="25">
        <f ca="1">IF(B1005&gt;DATA_ANALYSIS!S$9, DATA_ANALYSIS!S$9, B1005)</f>
        <v>20</v>
      </c>
      <c r="E1005" s="25">
        <f ca="1">IF(B1005&lt;DATA_ANALYSIS!S$8,C1005,IF(B1005&gt;DATA_ANALYSIS!S$9,D1005,B1005))</f>
        <v>20</v>
      </c>
      <c r="F1005" s="25">
        <f ca="1">DATA_ANALYSIS!E$20*'MONTE CARLO ANALYSIS'!E1005+DATA_ANALYSIS!R$20</f>
        <v>42.589686526355941</v>
      </c>
      <c r="G1005" s="23"/>
      <c r="H1005" s="23"/>
      <c r="I1005" s="23"/>
    </row>
    <row r="1006" spans="2:9" x14ac:dyDescent="0.25">
      <c r="B1006" s="25">
        <f ca="1">_xlfn.NORM.INV(RAND(), DATA_ANALYSIS!Q$23, DATA_ANALYSIS!U$20)</f>
        <v>20.12567527631693</v>
      </c>
      <c r="C1006" s="25">
        <f t="shared" ca="1" si="15"/>
        <v>20.12567527631693</v>
      </c>
      <c r="D1006" s="25">
        <f ca="1">IF(B1006&gt;DATA_ANALYSIS!S$9, DATA_ANALYSIS!S$9, B1006)</f>
        <v>20</v>
      </c>
      <c r="E1006" s="25">
        <f ca="1">IF(B1006&lt;DATA_ANALYSIS!S$8,C1006,IF(B1006&gt;DATA_ANALYSIS!S$9,D1006,B1006))</f>
        <v>20</v>
      </c>
      <c r="F1006" s="25">
        <f ca="1">DATA_ANALYSIS!E$20*'MONTE CARLO ANALYSIS'!E1006+DATA_ANALYSIS!R$20</f>
        <v>42.589686526355941</v>
      </c>
      <c r="G1006" s="23"/>
      <c r="H1006" s="23"/>
      <c r="I1006" s="23"/>
    </row>
    <row r="1007" spans="2:9" x14ac:dyDescent="0.25">
      <c r="B1007" s="25">
        <f ca="1">_xlfn.NORM.INV(RAND(), DATA_ANALYSIS!Q$23, DATA_ANALYSIS!U$20)</f>
        <v>29.843111587698118</v>
      </c>
      <c r="C1007" s="25">
        <f t="shared" ca="1" si="15"/>
        <v>29.843111587698118</v>
      </c>
      <c r="D1007" s="25">
        <f ca="1">IF(B1007&gt;DATA_ANALYSIS!S$9, DATA_ANALYSIS!S$9, B1007)</f>
        <v>20</v>
      </c>
      <c r="E1007" s="25">
        <f ca="1">IF(B1007&lt;DATA_ANALYSIS!S$8,C1007,IF(B1007&gt;DATA_ANALYSIS!S$9,D1007,B1007))</f>
        <v>20</v>
      </c>
      <c r="F1007" s="25">
        <f ca="1">DATA_ANALYSIS!E$20*'MONTE CARLO ANALYSIS'!E1007+DATA_ANALYSIS!R$20</f>
        <v>42.589686526355941</v>
      </c>
      <c r="G1007" s="23"/>
      <c r="H1007" s="23"/>
      <c r="I1007" s="23"/>
    </row>
  </sheetData>
  <dataValidations count="1">
    <dataValidation allowBlank="1" showInputMessage="1" showErrorMessage="1" promptTitle="MONTE CARLO ANALYSIS" prompt="This page runs a monte carlo analysis, based upon random number generation, subject to a determined data-set standard deviation.  The analysis is run 1000 times, to generate results that are then applied against the probability of occuring." sqref="B1"/>
  </dataValidations>
  <pageMargins left="0.7" right="0.7" top="0.75" bottom="0.75" header="0.3" footer="0.3"/>
  <pageSetup orientation="landscape" r:id="rId1"/>
  <rowBreaks count="1" manualBreakCount="1">
    <brk id="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MODEL_STANDARDS</vt:lpstr>
      <vt:lpstr>LISTS</vt:lpstr>
      <vt:lpstr>DATA_ANALYSIS</vt:lpstr>
      <vt:lpstr>FORECAST</vt:lpstr>
      <vt:lpstr>OFFSET_CHART</vt:lpstr>
      <vt:lpstr>MONTE CARLO ANALYSIS</vt:lpstr>
      <vt:lpstr>Outlier</vt:lpstr>
      <vt:lpstr>Y_N</vt:lpstr>
    </vt:vector>
  </TitlesOfParts>
  <Company>Defense Intelligence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Mossman, Micah NMN</dc:creator>
  <cp:lastModifiedBy>micah</cp:lastModifiedBy>
  <cp:lastPrinted>2016-11-26T16:43:54Z</cp:lastPrinted>
  <dcterms:created xsi:type="dcterms:W3CDTF">2016-10-25T12:42:22Z</dcterms:created>
  <dcterms:modified xsi:type="dcterms:W3CDTF">2017-02-05T00:29:21Z</dcterms:modified>
</cp:coreProperties>
</file>