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ah\OneDrive\Documents\PUEO\CAPABILITIES\DECISION SUPPORT\TECHNOLOGIES\PAIR WISE COMPARISON\"/>
    </mc:Choice>
  </mc:AlternateContent>
  <bookViews>
    <workbookView xWindow="0" yWindow="0" windowWidth="20490" windowHeight="7530" activeTab="2"/>
  </bookViews>
  <sheets>
    <sheet name="PUEO_WP_OVERVIEW" sheetId="5" r:id="rId1"/>
    <sheet name="MODEL_STANDARDS" sheetId="4" r:id="rId2"/>
    <sheet name="PAIR_WISE_TOOL" sheetId="1" r:id="rId3"/>
    <sheet name="SETUP" sheetId="2" state="hidden" r:id="rId4"/>
  </sheets>
  <definedNames>
    <definedName name="CHOOSE_X">SETUP!$B$5:$B$6</definedName>
    <definedName name="Numeric_Selection">PAIR_WISE_TOOL!$D$8:$D$17</definedName>
    <definedName name="x">SETUP!$B$6:$B$7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8" i="1" l="1"/>
  <c r="BF8" i="1"/>
  <c r="BG8" i="1"/>
  <c r="BH8" i="1"/>
  <c r="BI8" i="1"/>
  <c r="BJ8" i="1"/>
  <c r="BK8" i="1"/>
  <c r="BL8" i="1"/>
  <c r="BM8" i="1"/>
  <c r="BN8" i="1"/>
  <c r="BE9" i="1"/>
  <c r="BF9" i="1"/>
  <c r="BG9" i="1"/>
  <c r="BH9" i="1"/>
  <c r="BI9" i="1"/>
  <c r="BJ9" i="1"/>
  <c r="BK9" i="1"/>
  <c r="BL9" i="1"/>
  <c r="BM9" i="1"/>
  <c r="BN9" i="1"/>
  <c r="BE10" i="1"/>
  <c r="BF10" i="1"/>
  <c r="BG10" i="1"/>
  <c r="BH10" i="1"/>
  <c r="BI10" i="1"/>
  <c r="BJ10" i="1"/>
  <c r="BK10" i="1"/>
  <c r="BL10" i="1"/>
  <c r="BM10" i="1"/>
  <c r="BN10" i="1"/>
  <c r="BE11" i="1"/>
  <c r="BF11" i="1"/>
  <c r="BG11" i="1"/>
  <c r="BH11" i="1"/>
  <c r="BI11" i="1"/>
  <c r="BJ11" i="1"/>
  <c r="BK11" i="1"/>
  <c r="BL11" i="1"/>
  <c r="BM11" i="1"/>
  <c r="BN11" i="1"/>
  <c r="BE12" i="1"/>
  <c r="BF12" i="1"/>
  <c r="BG12" i="1"/>
  <c r="BH12" i="1"/>
  <c r="BI12" i="1"/>
  <c r="BJ12" i="1"/>
  <c r="BK12" i="1"/>
  <c r="BL12" i="1"/>
  <c r="BM12" i="1"/>
  <c r="BN12" i="1"/>
  <c r="BE13" i="1"/>
  <c r="BF13" i="1"/>
  <c r="BG13" i="1"/>
  <c r="BH13" i="1"/>
  <c r="BI13" i="1"/>
  <c r="BJ13" i="1"/>
  <c r="BK13" i="1"/>
  <c r="BL13" i="1"/>
  <c r="BM13" i="1"/>
  <c r="BN13" i="1"/>
  <c r="BE14" i="1"/>
  <c r="BF14" i="1"/>
  <c r="BG14" i="1"/>
  <c r="BH14" i="1"/>
  <c r="BI14" i="1"/>
  <c r="BJ14" i="1"/>
  <c r="BK14" i="1"/>
  <c r="BL14" i="1"/>
  <c r="BM14" i="1"/>
  <c r="BN14" i="1"/>
  <c r="BE16" i="1"/>
  <c r="BF16" i="1"/>
  <c r="BG16" i="1"/>
  <c r="BH16" i="1"/>
  <c r="BI16" i="1"/>
  <c r="BJ16" i="1"/>
  <c r="BK16" i="1"/>
  <c r="BL16" i="1"/>
  <c r="BM16" i="1"/>
  <c r="BN16" i="1"/>
  <c r="BE17" i="1"/>
  <c r="BF17" i="1"/>
  <c r="BG17" i="1"/>
  <c r="BH17" i="1"/>
  <c r="BI17" i="1"/>
  <c r="BJ17" i="1"/>
  <c r="BK17" i="1"/>
  <c r="BL17" i="1"/>
  <c r="BM17" i="1"/>
  <c r="BN17" i="1"/>
  <c r="BF15" i="1"/>
  <c r="BG15" i="1"/>
  <c r="BH15" i="1"/>
  <c r="BI15" i="1"/>
  <c r="BJ15" i="1"/>
  <c r="BK15" i="1"/>
  <c r="BL15" i="1"/>
  <c r="BM15" i="1"/>
  <c r="BN15" i="1"/>
  <c r="BE15" i="1"/>
  <c r="BF4" i="1"/>
  <c r="BG4" i="1"/>
  <c r="BH4" i="1"/>
  <c r="BI4" i="1"/>
  <c r="BJ4" i="1"/>
  <c r="BK4" i="1"/>
  <c r="BL4" i="1"/>
  <c r="BM4" i="1"/>
  <c r="BN4" i="1"/>
  <c r="BE4" i="1"/>
  <c r="AV8" i="1"/>
  <c r="AW8" i="1"/>
  <c r="AX8" i="1"/>
  <c r="AY8" i="1"/>
  <c r="AZ8" i="1"/>
  <c r="BA8" i="1"/>
  <c r="BB8" i="1"/>
  <c r="BC8" i="1"/>
  <c r="AU9" i="1"/>
  <c r="AV9" i="1"/>
  <c r="AW9" i="1"/>
  <c r="AX9" i="1"/>
  <c r="AY9" i="1"/>
  <c r="AZ9" i="1"/>
  <c r="BA9" i="1"/>
  <c r="BB9" i="1"/>
  <c r="BC9" i="1"/>
  <c r="AU10" i="1"/>
  <c r="AV10" i="1"/>
  <c r="AW10" i="1"/>
  <c r="AX10" i="1"/>
  <c r="AY10" i="1"/>
  <c r="AZ10" i="1"/>
  <c r="BA10" i="1"/>
  <c r="BB10" i="1"/>
  <c r="BC10" i="1"/>
  <c r="AU11" i="1"/>
  <c r="AV11" i="1"/>
  <c r="AW11" i="1"/>
  <c r="AX11" i="1"/>
  <c r="AY11" i="1"/>
  <c r="AZ11" i="1"/>
  <c r="BA11" i="1"/>
  <c r="BB11" i="1"/>
  <c r="BC11" i="1"/>
  <c r="AU12" i="1"/>
  <c r="AV12" i="1"/>
  <c r="AW12" i="1"/>
  <c r="AX12" i="1"/>
  <c r="AY12" i="1"/>
  <c r="AZ12" i="1"/>
  <c r="BA12" i="1"/>
  <c r="BB12" i="1"/>
  <c r="BC12" i="1"/>
  <c r="AU13" i="1"/>
  <c r="AV13" i="1"/>
  <c r="AW13" i="1"/>
  <c r="AX13" i="1"/>
  <c r="AY13" i="1"/>
  <c r="AZ13" i="1"/>
  <c r="BA13" i="1"/>
  <c r="BB13" i="1"/>
  <c r="BC13" i="1"/>
  <c r="AU14" i="1"/>
  <c r="AV14" i="1"/>
  <c r="AW14" i="1"/>
  <c r="AX14" i="1"/>
  <c r="AY14" i="1"/>
  <c r="AZ14" i="1"/>
  <c r="BA14" i="1"/>
  <c r="BB14" i="1"/>
  <c r="BC14" i="1"/>
  <c r="AU15" i="1"/>
  <c r="AV15" i="1"/>
  <c r="AW15" i="1"/>
  <c r="AX15" i="1"/>
  <c r="AY15" i="1"/>
  <c r="AZ15" i="1"/>
  <c r="BA15" i="1"/>
  <c r="BB15" i="1"/>
  <c r="BC15" i="1"/>
  <c r="AU16" i="1"/>
  <c r="AV16" i="1"/>
  <c r="AW16" i="1"/>
  <c r="AX16" i="1"/>
  <c r="AY16" i="1"/>
  <c r="AZ16" i="1"/>
  <c r="BA16" i="1"/>
  <c r="BB16" i="1"/>
  <c r="BC16" i="1"/>
  <c r="AU17" i="1"/>
  <c r="AV17" i="1"/>
  <c r="AW17" i="1"/>
  <c r="AX17" i="1"/>
  <c r="AY17" i="1"/>
  <c r="AZ17" i="1"/>
  <c r="BA17" i="1"/>
  <c r="BB17" i="1"/>
  <c r="BC17" i="1"/>
  <c r="AT8" i="1"/>
  <c r="AT17" i="1"/>
  <c r="AT16" i="1"/>
  <c r="AT15" i="1"/>
  <c r="AT14" i="1"/>
  <c r="AT13" i="1"/>
  <c r="AT12" i="1"/>
  <c r="AT11" i="1"/>
  <c r="AT10" i="1"/>
  <c r="AT9" i="1"/>
  <c r="S4" i="1" l="1"/>
  <c r="R4" i="1"/>
  <c r="Q4" i="1"/>
  <c r="P4" i="1"/>
  <c r="O4" i="1"/>
  <c r="N4" i="1"/>
  <c r="AX4" i="1" s="1"/>
  <c r="M4" i="1"/>
  <c r="L4" i="1"/>
  <c r="K4" i="1"/>
  <c r="J4" i="1"/>
  <c r="S17" i="1"/>
  <c r="R16" i="1"/>
  <c r="AC16" i="1" s="1"/>
  <c r="Q15" i="1"/>
  <c r="AB15" i="1" s="1"/>
  <c r="O13" i="1"/>
  <c r="Z13" i="1" s="1"/>
  <c r="P14" i="1"/>
  <c r="AA14" i="1" s="1"/>
  <c r="N12" i="1"/>
  <c r="Y12" i="1" s="1"/>
  <c r="M11" i="1"/>
  <c r="L10" i="1"/>
  <c r="W10" i="1" s="1"/>
  <c r="J8" i="1"/>
  <c r="U8" i="1" s="1"/>
  <c r="K9" i="1"/>
  <c r="V9" i="1" s="1"/>
  <c r="S16" i="1"/>
  <c r="S15" i="1"/>
  <c r="R15" i="1"/>
  <c r="AC15" i="1" s="1"/>
  <c r="S14" i="1"/>
  <c r="R14" i="1"/>
  <c r="AC14" i="1" s="1"/>
  <c r="Q14" i="1"/>
  <c r="AB14" i="1" s="1"/>
  <c r="S13" i="1"/>
  <c r="AD13" i="1" s="1"/>
  <c r="R13" i="1"/>
  <c r="AC13" i="1" s="1"/>
  <c r="Q13" i="1"/>
  <c r="AB13" i="1" s="1"/>
  <c r="P13" i="1"/>
  <c r="S12" i="1"/>
  <c r="R12" i="1"/>
  <c r="AC12" i="1" s="1"/>
  <c r="Q12" i="1"/>
  <c r="AB12" i="1" s="1"/>
  <c r="P12" i="1"/>
  <c r="O12" i="1"/>
  <c r="Z12" i="1" s="1"/>
  <c r="S11" i="1"/>
  <c r="AD11" i="1" s="1"/>
  <c r="R11" i="1"/>
  <c r="AC11" i="1" s="1"/>
  <c r="Q11" i="1"/>
  <c r="AB11" i="1" s="1"/>
  <c r="P11" i="1"/>
  <c r="AA11" i="1" s="1"/>
  <c r="O11" i="1"/>
  <c r="Z11" i="1" s="1"/>
  <c r="N11" i="1"/>
  <c r="Y11" i="1" s="1"/>
  <c r="S10" i="1"/>
  <c r="R10" i="1"/>
  <c r="Q10" i="1"/>
  <c r="AB10" i="1" s="1"/>
  <c r="P10" i="1"/>
  <c r="AA10" i="1" s="1"/>
  <c r="O10" i="1"/>
  <c r="Z10" i="1" s="1"/>
  <c r="N10" i="1"/>
  <c r="Y10" i="1" s="1"/>
  <c r="M10" i="1"/>
  <c r="X10" i="1" s="1"/>
  <c r="S9" i="1"/>
  <c r="AD9" i="1" s="1"/>
  <c r="R9" i="1"/>
  <c r="AC9" i="1" s="1"/>
  <c r="Q9" i="1"/>
  <c r="AB9" i="1" s="1"/>
  <c r="P9" i="1"/>
  <c r="AA9" i="1" s="1"/>
  <c r="O9" i="1"/>
  <c r="Z9" i="1" s="1"/>
  <c r="N9" i="1"/>
  <c r="Y9" i="1" s="1"/>
  <c r="M9" i="1"/>
  <c r="L9" i="1"/>
  <c r="W9" i="1" s="1"/>
  <c r="S8" i="1"/>
  <c r="R8" i="1"/>
  <c r="AC8" i="1" s="1"/>
  <c r="Q8" i="1"/>
  <c r="AB8" i="1" s="1"/>
  <c r="P8" i="1"/>
  <c r="AA8" i="1" s="1"/>
  <c r="O8" i="1"/>
  <c r="Z8" i="1" s="1"/>
  <c r="N8" i="1"/>
  <c r="Y8" i="1" s="1"/>
  <c r="M8" i="1"/>
  <c r="L8" i="1"/>
  <c r="W8" i="1" s="1"/>
  <c r="K8" i="1"/>
  <c r="U9" i="1"/>
  <c r="X9" i="1"/>
  <c r="U10" i="1"/>
  <c r="V10" i="1"/>
  <c r="AC10" i="1"/>
  <c r="U11" i="1"/>
  <c r="V11" i="1"/>
  <c r="W11" i="1"/>
  <c r="X11" i="1"/>
  <c r="U12" i="1"/>
  <c r="V12" i="1"/>
  <c r="W12" i="1"/>
  <c r="X12" i="1"/>
  <c r="AA12" i="1"/>
  <c r="U13" i="1"/>
  <c r="V13" i="1"/>
  <c r="W13" i="1"/>
  <c r="X13" i="1"/>
  <c r="Y13" i="1"/>
  <c r="AA13" i="1"/>
  <c r="U14" i="1"/>
  <c r="V14" i="1"/>
  <c r="W14" i="1"/>
  <c r="X14" i="1"/>
  <c r="Y14" i="1"/>
  <c r="Z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AB16" i="1"/>
  <c r="U17" i="1"/>
  <c r="V17" i="1"/>
  <c r="W17" i="1"/>
  <c r="X17" i="1"/>
  <c r="Y17" i="1"/>
  <c r="Z17" i="1"/>
  <c r="AA17" i="1"/>
  <c r="AB17" i="1"/>
  <c r="AC17" i="1"/>
  <c r="AD17" i="1"/>
  <c r="X8" i="1"/>
  <c r="T5" i="1"/>
  <c r="H18" i="1"/>
  <c r="N6" i="1"/>
  <c r="B9" i="1"/>
  <c r="B10" i="1"/>
  <c r="B11" i="1"/>
  <c r="B14" i="1"/>
  <c r="B15" i="1"/>
  <c r="B16" i="1"/>
  <c r="B17" i="1"/>
  <c r="B8" i="1"/>
  <c r="N3" i="1"/>
  <c r="O3" i="1" s="1"/>
  <c r="I9" i="1"/>
  <c r="I10" i="1"/>
  <c r="I11" i="1"/>
  <c r="I12" i="1"/>
  <c r="I13" i="1"/>
  <c r="I14" i="1"/>
  <c r="I15" i="1"/>
  <c r="I16" i="1"/>
  <c r="I8" i="1"/>
  <c r="E9" i="1"/>
  <c r="E10" i="1"/>
  <c r="E11" i="1"/>
  <c r="E12" i="1"/>
  <c r="E13" i="1"/>
  <c r="E14" i="1"/>
  <c r="E15" i="1"/>
  <c r="E16" i="1"/>
  <c r="E17" i="1"/>
  <c r="E8" i="1"/>
  <c r="AD8" i="1"/>
  <c r="D14" i="1"/>
  <c r="D13" i="1"/>
  <c r="B13" i="1" s="1"/>
  <c r="D12" i="1"/>
  <c r="B12" i="1" s="1"/>
  <c r="V8" i="1" l="1"/>
  <c r="AU8" i="1"/>
  <c r="P6" i="1"/>
  <c r="AZ4" i="1"/>
  <c r="M6" i="1"/>
  <c r="AW4" i="1"/>
  <c r="Q6" i="1"/>
  <c r="BA4" i="1"/>
  <c r="L6" i="1"/>
  <c r="AV4" i="1"/>
  <c r="J3" i="1"/>
  <c r="R6" i="1"/>
  <c r="BB4" i="1"/>
  <c r="J6" i="1"/>
  <c r="P3" i="1" s="1"/>
  <c r="AT4" i="1"/>
  <c r="K6" i="1"/>
  <c r="AU4" i="1"/>
  <c r="O6" i="1"/>
  <c r="AY4" i="1"/>
  <c r="S6" i="1"/>
  <c r="BC4" i="1"/>
  <c r="AH16" i="1"/>
  <c r="AI14" i="1"/>
  <c r="AF12" i="1"/>
  <c r="AF16" i="1"/>
  <c r="AF17" i="1"/>
  <c r="AL9" i="1"/>
  <c r="AL13" i="1"/>
  <c r="AL14" i="1"/>
  <c r="AL11" i="1"/>
  <c r="AL12" i="1"/>
  <c r="AJ12" i="1"/>
  <c r="AM17" i="1"/>
  <c r="AM13" i="1"/>
  <c r="AM14" i="1"/>
  <c r="AM10" i="1"/>
  <c r="AM15" i="1"/>
  <c r="AM11" i="1"/>
  <c r="AM12" i="1"/>
  <c r="AM16" i="1"/>
  <c r="AL17" i="1"/>
  <c r="AL16" i="1"/>
  <c r="AK17" i="1"/>
  <c r="AJ16" i="1"/>
  <c r="AJ17" i="1"/>
  <c r="AI13" i="1"/>
  <c r="AI17" i="1"/>
  <c r="AM8" i="1"/>
  <c r="AH12" i="1"/>
  <c r="AH11" i="1"/>
  <c r="AI8" i="1"/>
  <c r="AH17" i="1"/>
  <c r="AG17" i="1"/>
  <c r="AD15" i="1"/>
  <c r="AG8" i="1"/>
  <c r="AI10" i="1"/>
  <c r="AK14" i="1"/>
  <c r="AK10" i="1"/>
  <c r="AF15" i="1"/>
  <c r="AF11" i="1"/>
  <c r="AG13" i="1"/>
  <c r="AH15" i="1"/>
  <c r="AI9" i="1"/>
  <c r="AJ11" i="1"/>
  <c r="AK13" i="1"/>
  <c r="AM9" i="1"/>
  <c r="AD16" i="1"/>
  <c r="AD14" i="1"/>
  <c r="AD12" i="1"/>
  <c r="AD10" i="1"/>
  <c r="AF8" i="1"/>
  <c r="AF14" i="1"/>
  <c r="AF10" i="1"/>
  <c r="AG16" i="1"/>
  <c r="AG12" i="1"/>
  <c r="AH8" i="1"/>
  <c r="AH14" i="1"/>
  <c r="AH10" i="1"/>
  <c r="AI16" i="1"/>
  <c r="AI12" i="1"/>
  <c r="AJ8" i="1"/>
  <c r="AJ14" i="1"/>
  <c r="AJ10" i="1"/>
  <c r="AK16" i="1"/>
  <c r="AK12" i="1"/>
  <c r="AL8" i="1"/>
  <c r="AL10" i="1"/>
  <c r="AG14" i="1"/>
  <c r="AG10" i="1"/>
  <c r="AK8" i="1"/>
  <c r="AG9" i="1"/>
  <c r="AJ15" i="1"/>
  <c r="AK9" i="1"/>
  <c r="AL15" i="1"/>
  <c r="AF13" i="1"/>
  <c r="AF9" i="1"/>
  <c r="AG15" i="1"/>
  <c r="AG11" i="1"/>
  <c r="AH13" i="1"/>
  <c r="AH9" i="1"/>
  <c r="AI15" i="1"/>
  <c r="AI11" i="1"/>
  <c r="AJ13" i="1"/>
  <c r="AJ9" i="1"/>
  <c r="AK15" i="1"/>
  <c r="AK11" i="1"/>
  <c r="Q3" i="1"/>
  <c r="C3" i="1" s="1"/>
  <c r="C4" i="1" s="1"/>
  <c r="AN9" i="1" l="1"/>
  <c r="AO14" i="1"/>
  <c r="AN14" i="1"/>
  <c r="AQ14" i="1" s="1"/>
  <c r="AO8" i="1"/>
  <c r="AO15" i="1"/>
  <c r="AO10" i="1"/>
  <c r="AO13" i="1"/>
  <c r="AN10" i="1"/>
  <c r="AQ10" i="1" s="1"/>
  <c r="AN17" i="1"/>
  <c r="AO11" i="1"/>
  <c r="AN16" i="1"/>
  <c r="AQ16" i="1" s="1"/>
  <c r="AN15" i="1"/>
  <c r="AQ15" i="1" s="1"/>
  <c r="AO9" i="1"/>
  <c r="AO16" i="1"/>
  <c r="AN13" i="1"/>
  <c r="AQ13" i="1" s="1"/>
  <c r="AO17" i="1"/>
  <c r="AN12" i="1"/>
  <c r="AN11" i="1"/>
  <c r="AQ11" i="1" s="1"/>
  <c r="AN8" i="1"/>
  <c r="AO12" i="1"/>
  <c r="AQ8" i="1" l="1"/>
  <c r="AQ12" i="1"/>
  <c r="AQ17" i="1"/>
  <c r="AQ9" i="1"/>
  <c r="AQ18" i="1" l="1"/>
  <c r="AR18" i="1" s="1"/>
  <c r="AR17" i="1" l="1"/>
  <c r="AR9" i="1"/>
  <c r="AR10" i="1"/>
  <c r="AR16" i="1"/>
  <c r="AR13" i="1"/>
  <c r="AR14" i="1"/>
  <c r="AR15" i="1"/>
  <c r="AR11" i="1"/>
  <c r="AR12" i="1"/>
  <c r="AR8" i="1"/>
</calcChain>
</file>

<file path=xl/sharedStrings.xml><?xml version="1.0" encoding="utf-8"?>
<sst xmlns="http://schemas.openxmlformats.org/spreadsheetml/2006/main" count="67" uniqueCount="53">
  <si>
    <t>PUEO PAIR-WISE COMPARISON TOOL</t>
  </si>
  <si>
    <t>ALTERNATIVES</t>
  </si>
  <si>
    <t>SCORING LEGEND</t>
  </si>
  <si>
    <t>X</t>
  </si>
  <si>
    <t>EQUALLY</t>
  </si>
  <si>
    <t xml:space="preserve"> </t>
  </si>
  <si>
    <t>WEIGHT</t>
  </si>
  <si>
    <t>MARGINALLY LESS</t>
  </si>
  <si>
    <t>MARGINALLY MORE</t>
  </si>
  <si>
    <t>SIGNIFICANTLY MORE</t>
  </si>
  <si>
    <t>EXTREMELY MORE</t>
  </si>
  <si>
    <t>SIGNIFICANTLY LESS</t>
  </si>
  <si>
    <t>EXTREMELY LESS</t>
  </si>
  <si>
    <t>Gas Mileage (MPG)</t>
  </si>
  <si>
    <t>Reliability Rating</t>
  </si>
  <si>
    <t>Safety Rating</t>
  </si>
  <si>
    <t>Top Speed</t>
  </si>
  <si>
    <t>Passenger Capacity</t>
  </si>
  <si>
    <t>Braking (60-0)</t>
  </si>
  <si>
    <t>Depreciation Rate</t>
  </si>
  <si>
    <t>10 ALTERNATIVE CAPACITY - ANALYTICAL HIERARCHY PROCESS</t>
  </si>
  <si>
    <t>CHOOSE_X</t>
  </si>
  <si>
    <t>MODEL_STANDARDS</t>
  </si>
  <si>
    <t>White cells with colored outlines are input cells</t>
  </si>
  <si>
    <t>Column A is always empty</t>
  </si>
  <si>
    <t>Hidden sheet titles always captured in B1</t>
  </si>
  <si>
    <t>Insert comment to describe logic for each sheet (B1)</t>
  </si>
  <si>
    <t>Do not hide any rows or columns on hidden sheets</t>
  </si>
  <si>
    <t>CONSTRAINTS</t>
  </si>
  <si>
    <t>WAY AHEAD</t>
  </si>
  <si>
    <t>MODEL_SETUP</t>
  </si>
  <si>
    <t>All list names reference the use cell, rows, or columns</t>
  </si>
  <si>
    <t>pair wise tool row 5, column H</t>
  </si>
  <si>
    <t>indicates user selection for comment display</t>
  </si>
  <si>
    <t>Alternatives are limited to 10</t>
  </si>
  <si>
    <t>Scoring categories are limited to 10</t>
  </si>
  <si>
    <t>Establish "caution" indicator to highlight inconsistencies in scoring logic for user awareness</t>
  </si>
  <si>
    <t>Users specify up to 10 alternatives for comparison (column G)</t>
  </si>
  <si>
    <t>Users populate input cells (white) within J8:S17, to describe the relative weighting of each alternative to another.  Users may select the "x" from drop-downs within column H and row 5 to highlight an interescting cell and to depict a summary statement (C4).  Non-input cells within the matrix are calculated automatically, depicting the corresponding reciprocal from input cells.</t>
  </si>
  <si>
    <t>The model calculates the Eigen Vector from the resulting Pair-Wise Comparison and determines the proportional weighting of each alternative.</t>
  </si>
  <si>
    <t>Table headings are dark gray or dark red with bold white text</t>
  </si>
  <si>
    <t>Font: Arial 11 for standard fields.</t>
  </si>
  <si>
    <t>All table and presentation cells include input validation comments to summarize the field</t>
  </si>
  <si>
    <t>Version, Pueo, Copyright statements w/ Pueo logo prominently displayed on main page</t>
  </si>
  <si>
    <t>FORMATTING &amp; DESIGN</t>
  </si>
  <si>
    <t>All variables are summarized on a variable page (if applicable)</t>
  </si>
  <si>
    <t>All variables are referenced in formulas (vs hard coding)</t>
  </si>
  <si>
    <t>LOGIC &amp; OVERVIEW</t>
  </si>
  <si>
    <t>Page Break view is applied to ensure print friendliness for all pages</t>
  </si>
  <si>
    <t>Freeze Panes are appropriately applied for scrolling</t>
  </si>
  <si>
    <t>User facing table outlines are heavy weight dark red</t>
  </si>
  <si>
    <t>User facing table inlines are light weight gray</t>
  </si>
  <si>
    <t>Users establish a scoring legend for a common understanding when weighting.  Columns C (definition) and D (score).  All scores are non-negative, with 1 translating to "equal", and reciprocal values translating to the opposite score (e.g. 5 = extremely more important, 1/5 = extremely less important.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</si>
</sst>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12"/>
      <color theme="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C00000"/>
      </left>
      <right style="thin">
        <color theme="0" tint="-0.499984740745262"/>
      </right>
      <top style="medium">
        <color rgb="FFC0000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C00000"/>
      </right>
      <top style="medium">
        <color rgb="FFC00000"/>
      </top>
      <bottom style="thin">
        <color theme="0" tint="-0.499984740745262"/>
      </bottom>
      <diagonal/>
    </border>
    <border>
      <left style="medium">
        <color rgb="FFC0000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C0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C00000"/>
      </left>
      <right style="thin">
        <color theme="0" tint="-0.499984740745262"/>
      </right>
      <top style="thin">
        <color theme="0" tint="-0.499984740745262"/>
      </top>
      <bottom style="medium">
        <color rgb="FFC00000"/>
      </bottom>
      <diagonal/>
    </border>
    <border>
      <left style="thin">
        <color theme="0" tint="-0.499984740745262"/>
      </left>
      <right style="medium">
        <color rgb="FFC00000"/>
      </right>
      <top style="thin">
        <color theme="0" tint="-0.499984740745262"/>
      </top>
      <bottom style="medium">
        <color rgb="FFC00000"/>
      </bottom>
      <diagonal/>
    </border>
    <border>
      <left style="medium">
        <color theme="1" tint="0.249977111117893"/>
      </left>
      <right style="thin">
        <color theme="0" tint="-0.499984740745262"/>
      </right>
      <top style="medium">
        <color theme="1" tint="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249977111117893"/>
      </right>
      <top style="medium">
        <color theme="1" tint="0.249977111117893"/>
      </top>
      <bottom style="thin">
        <color theme="0" tint="-0.499984740745262"/>
      </bottom>
      <diagonal/>
    </border>
    <border>
      <left style="medium">
        <color theme="1" tint="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249977111117893"/>
      </left>
      <right style="thin">
        <color theme="0" tint="-0.499984740745262"/>
      </right>
      <top style="thin">
        <color theme="0" tint="-0.499984740745262"/>
      </top>
      <bottom style="medium">
        <color theme="1" tint="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249977111117893"/>
      </bottom>
      <diagonal/>
    </border>
    <border>
      <left style="thin">
        <color theme="0" tint="-0.499984740745262"/>
      </left>
      <right style="medium">
        <color theme="1" tint="0.249977111117893"/>
      </right>
      <top style="thin">
        <color theme="0" tint="-0.499984740745262"/>
      </top>
      <bottom style="medium">
        <color theme="1" tint="0.249977111117893"/>
      </bottom>
      <diagonal/>
    </border>
    <border>
      <left style="medium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medium">
        <color theme="1" tint="0.249977111117893"/>
      </left>
      <right/>
      <top style="medium">
        <color theme="1" tint="0.249977111117893"/>
      </top>
      <bottom/>
      <diagonal/>
    </border>
    <border>
      <left/>
      <right/>
      <top style="medium">
        <color theme="1" tint="0.249977111117893"/>
      </top>
      <bottom/>
      <diagonal/>
    </border>
    <border>
      <left/>
      <right style="medium">
        <color theme="1" tint="0.249977111117893"/>
      </right>
      <top style="medium">
        <color theme="1" tint="0.249977111117893"/>
      </top>
      <bottom/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/>
      <right style="medium">
        <color theme="1" tint="0.249977111117893"/>
      </right>
      <top/>
      <bottom style="medium">
        <color theme="1" tint="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2" fillId="3" borderId="1" xfId="0" applyFont="1" applyFill="1" applyBorder="1"/>
    <xf numFmtId="0" fontId="2" fillId="2" borderId="0" xfId="0" applyFont="1" applyFill="1" applyAlignment="1">
      <alignment textRotation="90"/>
    </xf>
    <xf numFmtId="0" fontId="2" fillId="3" borderId="0" xfId="0" applyFont="1" applyFill="1"/>
    <xf numFmtId="2" fontId="2" fillId="3" borderId="0" xfId="0" applyNumberFormat="1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3" fillId="3" borderId="3" xfId="0" applyFont="1" applyFill="1" applyBorder="1"/>
    <xf numFmtId="9" fontId="3" fillId="3" borderId="4" xfId="1" applyFont="1" applyFill="1" applyBorder="1" applyAlignment="1">
      <alignment horizontal="center"/>
    </xf>
    <xf numFmtId="0" fontId="2" fillId="5" borderId="1" xfId="0" applyFont="1" applyFill="1" applyBorder="1" applyAlignment="1">
      <alignment textRotation="90"/>
    </xf>
    <xf numFmtId="0" fontId="2" fillId="3" borderId="1" xfId="0" applyFont="1" applyFill="1" applyBorder="1" applyAlignment="1">
      <alignment textRotation="90"/>
    </xf>
    <xf numFmtId="164" fontId="2" fillId="3" borderId="1" xfId="0" applyNumberFormat="1" applyFont="1" applyFill="1" applyBorder="1" applyAlignment="1"/>
    <xf numFmtId="0" fontId="2" fillId="2" borderId="0" xfId="0" applyFont="1" applyFill="1" applyAlignment="1">
      <alignment horizontal="right"/>
    </xf>
    <xf numFmtId="0" fontId="10" fillId="3" borderId="0" xfId="0" applyFont="1" applyFill="1"/>
    <xf numFmtId="0" fontId="0" fillId="3" borderId="0" xfId="0" applyFill="1"/>
    <xf numFmtId="0" fontId="0" fillId="2" borderId="6" xfId="0" applyFill="1" applyBorder="1"/>
    <xf numFmtId="0" fontId="0" fillId="3" borderId="5" xfId="0" applyFill="1" applyBorder="1"/>
    <xf numFmtId="0" fontId="0" fillId="2" borderId="0" xfId="0" applyFill="1"/>
    <xf numFmtId="0" fontId="2" fillId="2" borderId="7" xfId="0" applyFont="1" applyFill="1" applyBorder="1" applyAlignment="1">
      <alignment textRotation="90"/>
    </xf>
    <xf numFmtId="0" fontId="8" fillId="4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/>
    <xf numFmtId="0" fontId="2" fillId="5" borderId="7" xfId="0" applyFont="1" applyFill="1" applyBorder="1"/>
    <xf numFmtId="0" fontId="3" fillId="2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9" fillId="5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3" borderId="7" xfId="0" applyFont="1" applyFill="1" applyBorder="1"/>
    <xf numFmtId="0" fontId="2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8" fillId="6" borderId="7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textRotation="90"/>
    </xf>
    <xf numFmtId="0" fontId="2" fillId="2" borderId="15" xfId="0" applyFont="1" applyFill="1" applyBorder="1" applyAlignment="1">
      <alignment textRotation="90"/>
    </xf>
    <xf numFmtId="0" fontId="2" fillId="3" borderId="16" xfId="0" applyFont="1" applyFill="1" applyBorder="1" applyAlignment="1">
      <alignment textRotation="90"/>
    </xf>
    <xf numFmtId="0" fontId="8" fillId="6" borderId="17" xfId="0" applyFont="1" applyFill="1" applyBorder="1" applyAlignment="1">
      <alignment horizontal="center"/>
    </xf>
    <xf numFmtId="0" fontId="8" fillId="6" borderId="18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textRotation="90"/>
    </xf>
    <xf numFmtId="0" fontId="2" fillId="2" borderId="17" xfId="0" applyFont="1" applyFill="1" applyBorder="1" applyAlignment="1">
      <alignment horizontal="center"/>
    </xf>
    <xf numFmtId="9" fontId="3" fillId="3" borderId="18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2" fillId="3" borderId="20" xfId="0" applyNumberFormat="1" applyFont="1" applyFill="1" applyBorder="1"/>
    <xf numFmtId="0" fontId="2" fillId="5" borderId="20" xfId="0" applyFont="1" applyFill="1" applyBorder="1"/>
    <xf numFmtId="0" fontId="2" fillId="2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9" fillId="5" borderId="20" xfId="0" applyNumberFormat="1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/>
    <xf numFmtId="9" fontId="3" fillId="3" borderId="21" xfId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1" fillId="7" borderId="24" xfId="0" applyFont="1" applyFill="1" applyBorder="1"/>
    <xf numFmtId="0" fontId="12" fillId="7" borderId="25" xfId="0" applyFont="1" applyFill="1" applyBorder="1"/>
    <xf numFmtId="0" fontId="12" fillId="7" borderId="26" xfId="0" applyFont="1" applyFill="1" applyBorder="1"/>
    <xf numFmtId="0" fontId="13" fillId="7" borderId="27" xfId="0" applyFont="1" applyFill="1" applyBorder="1"/>
    <xf numFmtId="0" fontId="13" fillId="7" borderId="28" xfId="0" applyFont="1" applyFill="1" applyBorder="1"/>
    <xf numFmtId="0" fontId="13" fillId="7" borderId="29" xfId="0" applyFont="1" applyFill="1" applyBorder="1"/>
  </cellXfs>
  <cellStyles count="2">
    <cellStyle name="Normal" xfId="0" builtinId="0"/>
    <cellStyle name="Percent" xfId="1" builtinId="5"/>
  </cellStyles>
  <dxfs count="51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CCFF"/>
      <color rgb="FFF6BC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638175</xdr:colOff>
      <xdr:row>41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9E3A6D-0D4B-49DB-89D8-25A9D40FD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5943600" cy="790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23138</xdr:colOff>
      <xdr:row>3</xdr:row>
      <xdr:rowOff>228599</xdr:rowOff>
    </xdr:from>
    <xdr:to>
      <xdr:col>43</xdr:col>
      <xdr:colOff>563669</xdr:colOff>
      <xdr:row>3</xdr:row>
      <xdr:rowOff>1171574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BBE5A0-F293-41BE-A217-249B71E2D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738" y="761999"/>
          <a:ext cx="580829" cy="942975"/>
        </a:xfrm>
        <a:prstGeom prst="rect">
          <a:avLst/>
        </a:prstGeom>
      </xdr:spPr>
    </xdr:pic>
    <xdr:clientData/>
  </xdr:twoCellAnchor>
  <xdr:twoCellAnchor>
    <xdr:from>
      <xdr:col>14</xdr:col>
      <xdr:colOff>19049</xdr:colOff>
      <xdr:row>0</xdr:row>
      <xdr:rowOff>28575</xdr:rowOff>
    </xdr:from>
    <xdr:to>
      <xdr:col>44</xdr:col>
      <xdr:colOff>9524</xdr:colOff>
      <xdr:row>1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76A5E9A-527A-4ABC-84C2-7412104522EF}"/>
            </a:ext>
          </a:extLst>
        </xdr:cNvPr>
        <xdr:cNvSpPr txBox="1"/>
      </xdr:nvSpPr>
      <xdr:spPr>
        <a:xfrm>
          <a:off x="5191124" y="28575"/>
          <a:ext cx="22669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900" i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Version</a:t>
          </a:r>
          <a:r>
            <a:rPr lang="en-US" sz="9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1.0 Release</a:t>
          </a:r>
        </a:p>
        <a:p>
          <a:pPr algn="r"/>
          <a:r>
            <a:rPr lang="en-US" sz="9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Copyright 2016, All rights reserved</a:t>
          </a:r>
        </a:p>
        <a:p>
          <a:pPr algn="r"/>
          <a:r>
            <a:rPr lang="en-US" sz="9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Pueo Business Solutions LLC</a:t>
          </a:r>
        </a:p>
        <a:p>
          <a:pPr algn="r"/>
          <a:endParaRPr lang="en-US" sz="900" i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en-US" sz="900" i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9" sqref="K19"/>
    </sheetView>
  </sheetViews>
  <sheetFormatPr defaultColWidth="9" defaultRowHeight="15" x14ac:dyDescent="0.25"/>
  <cols>
    <col min="1" max="16384" width="9" style="20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>
      <selection activeCell="F8" sqref="F8"/>
    </sheetView>
  </sheetViews>
  <sheetFormatPr defaultColWidth="9" defaultRowHeight="15" x14ac:dyDescent="0.25"/>
  <cols>
    <col min="1" max="1" width="3.7109375" style="50" customWidth="1"/>
    <col min="2" max="2" width="9" style="39" customWidth="1"/>
    <col min="3" max="3" width="80.28515625" style="51" customWidth="1"/>
    <col min="4" max="16384" width="9" style="39"/>
  </cols>
  <sheetData>
    <row r="1" spans="1:3" ht="20.25" x14ac:dyDescent="0.25">
      <c r="A1" s="36"/>
      <c r="B1" s="37" t="s">
        <v>22</v>
      </c>
      <c r="C1" s="38"/>
    </row>
    <row r="2" spans="1:3" ht="15.75" thickBot="1" x14ac:dyDescent="0.3">
      <c r="A2" s="36"/>
      <c r="B2" s="40"/>
      <c r="C2" s="38"/>
    </row>
    <row r="3" spans="1:3" x14ac:dyDescent="0.25">
      <c r="A3" s="41"/>
      <c r="B3" s="42" t="s">
        <v>47</v>
      </c>
      <c r="C3" s="43"/>
    </row>
    <row r="4" spans="1:3" ht="60" customHeight="1" x14ac:dyDescent="0.25">
      <c r="A4" s="36"/>
      <c r="B4" s="44">
        <v>1</v>
      </c>
      <c r="C4" s="45" t="s">
        <v>52</v>
      </c>
    </row>
    <row r="5" spans="1:3" x14ac:dyDescent="0.25">
      <c r="A5" s="36"/>
      <c r="B5" s="44">
        <v>2</v>
      </c>
      <c r="C5" s="45" t="s">
        <v>37</v>
      </c>
    </row>
    <row r="6" spans="1:3" ht="57" x14ac:dyDescent="0.25">
      <c r="A6" s="36"/>
      <c r="B6" s="44">
        <v>3</v>
      </c>
      <c r="C6" s="45" t="s">
        <v>38</v>
      </c>
    </row>
    <row r="7" spans="1:3" ht="28.5" x14ac:dyDescent="0.25">
      <c r="A7" s="36"/>
      <c r="B7" s="44">
        <v>4</v>
      </c>
      <c r="C7" s="45" t="s">
        <v>39</v>
      </c>
    </row>
    <row r="8" spans="1:3" x14ac:dyDescent="0.25">
      <c r="A8" s="41"/>
      <c r="B8" s="46" t="s">
        <v>44</v>
      </c>
      <c r="C8" s="47"/>
    </row>
    <row r="9" spans="1:3" x14ac:dyDescent="0.25">
      <c r="A9" s="36"/>
      <c r="B9" s="44">
        <v>1</v>
      </c>
      <c r="C9" s="45" t="s">
        <v>23</v>
      </c>
    </row>
    <row r="10" spans="1:3" x14ac:dyDescent="0.25">
      <c r="A10" s="36"/>
      <c r="B10" s="44">
        <v>2</v>
      </c>
      <c r="C10" s="45" t="s">
        <v>24</v>
      </c>
    </row>
    <row r="11" spans="1:3" x14ac:dyDescent="0.25">
      <c r="A11" s="36"/>
      <c r="B11" s="44">
        <v>3</v>
      </c>
      <c r="C11" s="45" t="s">
        <v>25</v>
      </c>
    </row>
    <row r="12" spans="1:3" x14ac:dyDescent="0.25">
      <c r="A12" s="36"/>
      <c r="B12" s="44">
        <v>4</v>
      </c>
      <c r="C12" s="45" t="s">
        <v>26</v>
      </c>
    </row>
    <row r="13" spans="1:3" x14ac:dyDescent="0.25">
      <c r="A13" s="36"/>
      <c r="B13" s="44">
        <v>5</v>
      </c>
      <c r="C13" s="45" t="s">
        <v>27</v>
      </c>
    </row>
    <row r="14" spans="1:3" x14ac:dyDescent="0.25">
      <c r="A14" s="36"/>
      <c r="B14" s="44">
        <v>6</v>
      </c>
      <c r="C14" s="45" t="s">
        <v>31</v>
      </c>
    </row>
    <row r="15" spans="1:3" x14ac:dyDescent="0.25">
      <c r="A15" s="36"/>
      <c r="B15" s="44">
        <v>7</v>
      </c>
      <c r="C15" s="45" t="s">
        <v>40</v>
      </c>
    </row>
    <row r="16" spans="1:3" x14ac:dyDescent="0.25">
      <c r="A16" s="36"/>
      <c r="B16" s="44">
        <v>8</v>
      </c>
      <c r="C16" s="45" t="s">
        <v>41</v>
      </c>
    </row>
    <row r="17" spans="1:3" ht="28.5" x14ac:dyDescent="0.25">
      <c r="A17" s="36"/>
      <c r="B17" s="44">
        <v>9</v>
      </c>
      <c r="C17" s="45" t="s">
        <v>42</v>
      </c>
    </row>
    <row r="18" spans="1:3" ht="28.5" x14ac:dyDescent="0.25">
      <c r="A18" s="36"/>
      <c r="B18" s="44">
        <v>10</v>
      </c>
      <c r="C18" s="45" t="s">
        <v>43</v>
      </c>
    </row>
    <row r="19" spans="1:3" x14ac:dyDescent="0.25">
      <c r="A19" s="36"/>
      <c r="B19" s="44">
        <v>11</v>
      </c>
      <c r="C19" s="45" t="s">
        <v>45</v>
      </c>
    </row>
    <row r="20" spans="1:3" x14ac:dyDescent="0.25">
      <c r="A20" s="36"/>
      <c r="B20" s="44">
        <v>12</v>
      </c>
      <c r="C20" s="45" t="s">
        <v>46</v>
      </c>
    </row>
    <row r="21" spans="1:3" x14ac:dyDescent="0.25">
      <c r="A21" s="36"/>
      <c r="B21" s="44">
        <v>13</v>
      </c>
      <c r="C21" s="45" t="s">
        <v>48</v>
      </c>
    </row>
    <row r="22" spans="1:3" x14ac:dyDescent="0.25">
      <c r="A22" s="36"/>
      <c r="B22" s="44">
        <v>14</v>
      </c>
      <c r="C22" s="45" t="s">
        <v>49</v>
      </c>
    </row>
    <row r="23" spans="1:3" x14ac:dyDescent="0.25">
      <c r="A23" s="36"/>
      <c r="B23" s="44">
        <v>15</v>
      </c>
      <c r="C23" s="45" t="s">
        <v>50</v>
      </c>
    </row>
    <row r="24" spans="1:3" x14ac:dyDescent="0.25">
      <c r="A24" s="36"/>
      <c r="B24" s="44">
        <v>16</v>
      </c>
      <c r="C24" s="45" t="s">
        <v>51</v>
      </c>
    </row>
    <row r="25" spans="1:3" x14ac:dyDescent="0.25">
      <c r="A25" s="41"/>
      <c r="B25" s="46" t="s">
        <v>28</v>
      </c>
      <c r="C25" s="47"/>
    </row>
    <row r="26" spans="1:3" x14ac:dyDescent="0.25">
      <c r="A26" s="36"/>
      <c r="B26" s="44">
        <v>1</v>
      </c>
      <c r="C26" s="45" t="s">
        <v>34</v>
      </c>
    </row>
    <row r="27" spans="1:3" x14ac:dyDescent="0.25">
      <c r="A27" s="36"/>
      <c r="B27" s="44">
        <v>2</v>
      </c>
      <c r="C27" s="45" t="s">
        <v>35</v>
      </c>
    </row>
    <row r="28" spans="1:3" x14ac:dyDescent="0.25">
      <c r="A28" s="41"/>
      <c r="B28" s="46" t="s">
        <v>29</v>
      </c>
      <c r="C28" s="47"/>
    </row>
    <row r="29" spans="1:3" ht="29.25" thickBot="1" x14ac:dyDescent="0.3">
      <c r="A29" s="36"/>
      <c r="B29" s="48">
        <v>1</v>
      </c>
      <c r="C29" s="49" t="s">
        <v>36</v>
      </c>
    </row>
    <row r="30" spans="1:3" x14ac:dyDescent="0.25">
      <c r="A30" s="36"/>
      <c r="B30" s="40"/>
      <c r="C30" s="38"/>
    </row>
  </sheetData>
  <dataValidations count="1">
    <dataValidation allowBlank="1" showInputMessage="1" showErrorMessage="1" promptTitle="MODEL_STANDARDS" prompt="This page provides an overview of the model, validating format conformance to Pueo Standards, specifying constraints, and projecting future iterations in way ahead development." sqref="B1"/>
  </dataValidations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18"/>
  <sheetViews>
    <sheetView tabSelected="1" zoomScaleNormal="100" workbookViewId="0">
      <selection activeCell="BT12" sqref="BT12"/>
    </sheetView>
  </sheetViews>
  <sheetFormatPr defaultColWidth="4.5703125" defaultRowHeight="14.25" x14ac:dyDescent="0.2"/>
  <cols>
    <col min="1" max="1" width="2" style="1" customWidth="1"/>
    <col min="2" max="2" width="4.140625" style="1" hidden="1" customWidth="1"/>
    <col min="3" max="3" width="23.28515625" style="1" customWidth="1"/>
    <col min="4" max="4" width="4.7109375" style="1" customWidth="1"/>
    <col min="5" max="5" width="4.7109375" style="1" hidden="1" customWidth="1"/>
    <col min="6" max="6" width="1.42578125" style="1" customWidth="1"/>
    <col min="7" max="7" width="23.42578125" style="1" customWidth="1"/>
    <col min="8" max="8" width="3.28515625" style="1" customWidth="1"/>
    <col min="9" max="9" width="3.28515625" style="1" hidden="1" customWidth="1"/>
    <col min="10" max="19" width="5.140625" style="1" customWidth="1"/>
    <col min="20" max="42" width="4.5703125" style="1" hidden="1" customWidth="1"/>
    <col min="43" max="43" width="4.85546875" style="1" hidden="1" customWidth="1"/>
    <col min="44" max="44" width="9.85546875" style="1" customWidth="1"/>
    <col min="45" max="45" width="4.5703125" style="1"/>
    <col min="46" max="46" width="0" style="1" hidden="1" customWidth="1"/>
    <col min="47" max="47" width="6.85546875" style="1" hidden="1" customWidth="1"/>
    <col min="48" max="56" width="0" style="1" hidden="1" customWidth="1"/>
    <col min="57" max="57" width="8.42578125" style="1" hidden="1" customWidth="1"/>
    <col min="58" max="58" width="6.85546875" style="1" hidden="1" customWidth="1"/>
    <col min="59" max="66" width="6.42578125" style="1" hidden="1" customWidth="1"/>
    <col min="67" max="16384" width="4.5703125" style="1"/>
  </cols>
  <sheetData>
    <row r="1" spans="2:66" s="3" customFormat="1" ht="26.25" x14ac:dyDescent="0.4">
      <c r="C1" s="77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9"/>
    </row>
    <row r="2" spans="2:66" s="2" customFormat="1" ht="15.75" thickBot="1" x14ac:dyDescent="0.25">
      <c r="C2" s="80" t="s">
        <v>20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2"/>
    </row>
    <row r="3" spans="2:66" ht="16.5" hidden="1" customHeight="1" thickBot="1" x14ac:dyDescent="0.25">
      <c r="C3" s="75" t="str">
        <f>IFERROR(IF(COUNTIF(J5:S5, "X")&gt;1, "MULTIPLE ALTERNATIVES SELECTED", IF(COUNTIF(H8:H17, "X")&gt;1, "MULTIPLE ALTERNATIVES SELECTED", CONCATENATE(J3," is ",Q3," important, when compared to ", P3, "."))),"SELECT ONE ALTERNATIVE ON EACH ACCESS TO SEE SUMMARY STATEMENT")</f>
        <v>Top Speed is EXTREMELY MORE important, when compared to Reliability Rating.</v>
      </c>
      <c r="D3" s="76"/>
      <c r="E3" s="76"/>
      <c r="F3" s="76"/>
      <c r="G3" s="76"/>
      <c r="H3" s="76"/>
      <c r="J3" s="6" t="str">
        <f>VLOOKUP("x", H8:I17,2,FALSE)</f>
        <v>Top Speed</v>
      </c>
      <c r="K3" s="6"/>
      <c r="L3" s="6"/>
      <c r="M3" s="6"/>
      <c r="N3" s="6">
        <f>HLOOKUP("x", J5:S7, 3, FALSE)</f>
        <v>2</v>
      </c>
      <c r="O3" s="6">
        <f>VLOOKUP("X", H8:S17, N3+2, FALSE)</f>
        <v>4</v>
      </c>
      <c r="P3" s="6" t="str">
        <f>HLOOKUP("x", J5:S6, 2, FALSE)</f>
        <v>Reliability Rating</v>
      </c>
      <c r="Q3" s="6" t="str">
        <f>VLOOKUP(O3, B8:C17, 2, FALSE)</f>
        <v>EXTREMELY MORE</v>
      </c>
      <c r="R3" s="6"/>
      <c r="S3" s="6"/>
    </row>
    <row r="4" spans="2:66" s="5" customFormat="1" ht="111" customHeight="1" x14ac:dyDescent="0.25">
      <c r="C4" s="53" t="str">
        <f>IFERROR(IF(O3=0, "Score each alternative to review summary statements.", C3),"")</f>
        <v>Top Speed is EXTREMELY MORE important, when compared to Reliability Rating.</v>
      </c>
      <c r="D4" s="54"/>
      <c r="E4" s="54"/>
      <c r="F4" s="54"/>
      <c r="G4" s="54"/>
      <c r="H4" s="54"/>
      <c r="I4" s="55"/>
      <c r="J4" s="56" t="str">
        <f>IF(LEN(G8)&gt;0,G8, "")</f>
        <v>Gas Mileage (MPG)</v>
      </c>
      <c r="K4" s="56" t="str">
        <f>IF(LEN(G9)&gt;0,G9, "")</f>
        <v>Reliability Rating</v>
      </c>
      <c r="L4" s="56" t="str">
        <f>IF(LEN(G10)&gt;0,G10, "")</f>
        <v>Safety Rating</v>
      </c>
      <c r="M4" s="56" t="str">
        <f>IF(LEN(G11)&gt;0,G11, "")</f>
        <v>Top Speed</v>
      </c>
      <c r="N4" s="56" t="str">
        <f>IF(LEN(G12)&gt;0,G12, "")</f>
        <v>Passenger Capacity</v>
      </c>
      <c r="O4" s="56" t="str">
        <f>IF(LEN(G13)&gt;0,G13, "")</f>
        <v>Braking (60-0)</v>
      </c>
      <c r="P4" s="56" t="str">
        <f>IF(LEN(G14)&gt;0,G14, "")</f>
        <v>Depreciation Rate</v>
      </c>
      <c r="Q4" s="56" t="str">
        <f>IF(LEN(G15)&gt;0,G15, "")</f>
        <v/>
      </c>
      <c r="R4" s="56" t="str">
        <f>IF(LEN(G16)&gt;0,G16, "")</f>
        <v/>
      </c>
      <c r="S4" s="56" t="str">
        <f>IF(LEN(G17)&gt;0,G17, "")</f>
        <v/>
      </c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8"/>
      <c r="AT4" s="13" t="str">
        <f>J4</f>
        <v>Gas Mileage (MPG)</v>
      </c>
      <c r="AU4" s="13" t="str">
        <f t="shared" ref="AU4:BC4" si="0">K4</f>
        <v>Reliability Rating</v>
      </c>
      <c r="AV4" s="13" t="str">
        <f t="shared" si="0"/>
        <v>Safety Rating</v>
      </c>
      <c r="AW4" s="13" t="str">
        <f t="shared" si="0"/>
        <v>Top Speed</v>
      </c>
      <c r="AX4" s="13" t="str">
        <f t="shared" si="0"/>
        <v>Passenger Capacity</v>
      </c>
      <c r="AY4" s="13" t="str">
        <f t="shared" si="0"/>
        <v>Braking (60-0)</v>
      </c>
      <c r="AZ4" s="13" t="str">
        <f t="shared" si="0"/>
        <v>Depreciation Rate</v>
      </c>
      <c r="BA4" s="13" t="str">
        <f t="shared" si="0"/>
        <v/>
      </c>
      <c r="BB4" s="13" t="str">
        <f t="shared" si="0"/>
        <v/>
      </c>
      <c r="BC4" s="13" t="str">
        <f t="shared" si="0"/>
        <v/>
      </c>
      <c r="BE4" s="13" t="str">
        <f>J4</f>
        <v>Gas Mileage (MPG)</v>
      </c>
      <c r="BF4" s="13" t="str">
        <f t="shared" ref="BF4:BN4" si="1">K4</f>
        <v>Reliability Rating</v>
      </c>
      <c r="BG4" s="13" t="str">
        <f t="shared" si="1"/>
        <v>Safety Rating</v>
      </c>
      <c r="BH4" s="13" t="str">
        <f t="shared" si="1"/>
        <v>Top Speed</v>
      </c>
      <c r="BI4" s="13" t="str">
        <f t="shared" si="1"/>
        <v>Passenger Capacity</v>
      </c>
      <c r="BJ4" s="13" t="str">
        <f t="shared" si="1"/>
        <v>Braking (60-0)</v>
      </c>
      <c r="BK4" s="13" t="str">
        <f t="shared" si="1"/>
        <v>Depreciation Rate</v>
      </c>
      <c r="BL4" s="13" t="str">
        <f t="shared" si="1"/>
        <v/>
      </c>
      <c r="BM4" s="13" t="str">
        <f t="shared" si="1"/>
        <v/>
      </c>
      <c r="BN4" s="13" t="str">
        <f t="shared" si="1"/>
        <v/>
      </c>
    </row>
    <row r="5" spans="2:66" s="5" customFormat="1" ht="13.5" customHeight="1" x14ac:dyDescent="0.25">
      <c r="C5" s="59" t="s">
        <v>2</v>
      </c>
      <c r="D5" s="52"/>
      <c r="E5" s="22"/>
      <c r="F5" s="23"/>
      <c r="G5" s="52" t="s">
        <v>1</v>
      </c>
      <c r="H5" s="52"/>
      <c r="I5" s="22"/>
      <c r="J5" s="24" t="s">
        <v>5</v>
      </c>
      <c r="K5" s="24" t="s">
        <v>3</v>
      </c>
      <c r="L5" s="24" t="s">
        <v>5</v>
      </c>
      <c r="M5" s="24" t="s">
        <v>5</v>
      </c>
      <c r="N5" s="24" t="s">
        <v>5</v>
      </c>
      <c r="O5" s="24" t="s">
        <v>5</v>
      </c>
      <c r="P5" s="24" t="s">
        <v>5</v>
      </c>
      <c r="Q5" s="24" t="s">
        <v>5</v>
      </c>
      <c r="R5" s="24" t="s">
        <v>5</v>
      </c>
      <c r="S5" s="24" t="s">
        <v>5</v>
      </c>
      <c r="T5" s="21">
        <f>COUNTIF(J5:S5, "X")</f>
        <v>1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60" t="s">
        <v>6</v>
      </c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5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2:66" s="5" customFormat="1" ht="13.5" hidden="1" customHeight="1" x14ac:dyDescent="0.25">
      <c r="C6" s="61"/>
      <c r="D6" s="22"/>
      <c r="E6" s="22"/>
      <c r="F6" s="23"/>
      <c r="G6" s="22"/>
      <c r="H6" s="22"/>
      <c r="I6" s="22"/>
      <c r="J6" s="25" t="str">
        <f>J4</f>
        <v>Gas Mileage (MPG)</v>
      </c>
      <c r="K6" s="25" t="str">
        <f t="shared" ref="K6:S6" si="2">K4</f>
        <v>Reliability Rating</v>
      </c>
      <c r="L6" s="25" t="str">
        <f t="shared" si="2"/>
        <v>Safety Rating</v>
      </c>
      <c r="M6" s="25" t="str">
        <f t="shared" si="2"/>
        <v>Top Speed</v>
      </c>
      <c r="N6" s="25" t="str">
        <f t="shared" si="2"/>
        <v>Passenger Capacity</v>
      </c>
      <c r="O6" s="25" t="str">
        <f t="shared" si="2"/>
        <v>Braking (60-0)</v>
      </c>
      <c r="P6" s="25" t="str">
        <f t="shared" si="2"/>
        <v>Depreciation Rate</v>
      </c>
      <c r="Q6" s="25" t="str">
        <f t="shared" si="2"/>
        <v/>
      </c>
      <c r="R6" s="25" t="str">
        <f t="shared" si="2"/>
        <v/>
      </c>
      <c r="S6" s="25" t="str">
        <f t="shared" si="2"/>
        <v/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62"/>
      <c r="AT6" s="13"/>
      <c r="AU6" s="13"/>
      <c r="AV6" s="13"/>
      <c r="AW6" s="13"/>
      <c r="AX6" s="13"/>
      <c r="AY6" s="13"/>
      <c r="AZ6" s="13"/>
      <c r="BA6" s="13"/>
      <c r="BB6" s="13"/>
      <c r="BC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2:66" s="5" customFormat="1" ht="13.5" hidden="1" customHeight="1" x14ac:dyDescent="0.25">
      <c r="C7" s="61"/>
      <c r="D7" s="22"/>
      <c r="E7" s="22"/>
      <c r="F7" s="23"/>
      <c r="G7" s="22"/>
      <c r="H7" s="22"/>
      <c r="I7" s="22"/>
      <c r="J7" s="25">
        <v>1</v>
      </c>
      <c r="K7" s="25">
        <v>2</v>
      </c>
      <c r="L7" s="25">
        <v>3</v>
      </c>
      <c r="M7" s="25">
        <v>4</v>
      </c>
      <c r="N7" s="25">
        <v>5</v>
      </c>
      <c r="O7" s="25">
        <v>6</v>
      </c>
      <c r="P7" s="25">
        <v>7</v>
      </c>
      <c r="Q7" s="25">
        <v>8</v>
      </c>
      <c r="R7" s="25">
        <v>9</v>
      </c>
      <c r="S7" s="25">
        <v>10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62"/>
      <c r="AT7" s="13"/>
      <c r="AU7" s="13"/>
      <c r="AV7" s="13"/>
      <c r="AW7" s="13"/>
      <c r="AX7" s="13"/>
      <c r="AY7" s="13"/>
      <c r="AZ7" s="13"/>
      <c r="BA7" s="13"/>
      <c r="BB7" s="13"/>
      <c r="BC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2:66" ht="14.25" customHeight="1" x14ac:dyDescent="0.25">
      <c r="B8" s="7">
        <f>D8</f>
        <v>1</v>
      </c>
      <c r="C8" s="63" t="s">
        <v>4</v>
      </c>
      <c r="D8" s="27">
        <v>1</v>
      </c>
      <c r="E8" s="28" t="str">
        <f>C8</f>
        <v>EQUALLY</v>
      </c>
      <c r="F8" s="29"/>
      <c r="G8" s="30" t="s">
        <v>13</v>
      </c>
      <c r="H8" s="26" t="s">
        <v>5</v>
      </c>
      <c r="I8" s="31" t="str">
        <f>G8</f>
        <v>Gas Mileage (MPG)</v>
      </c>
      <c r="J8" s="32">
        <f>IF(LEN($G8)&gt;0,1,0)</f>
        <v>1</v>
      </c>
      <c r="K8" s="33">
        <f>IFERROR(1/J9,0)</f>
        <v>0.25</v>
      </c>
      <c r="L8" s="33">
        <f>IFERROR(1/J10,0)</f>
        <v>0.33333333333333331</v>
      </c>
      <c r="M8" s="33">
        <f>IFERROR(1/J11,0)</f>
        <v>0.25</v>
      </c>
      <c r="N8" s="33">
        <f>IFERROR(1/J12,0)</f>
        <v>0.25</v>
      </c>
      <c r="O8" s="33">
        <f>IFERROR(1/J13, 0)</f>
        <v>0.5</v>
      </c>
      <c r="P8" s="33">
        <f>IFERROR(1/J14, 0)</f>
        <v>1</v>
      </c>
      <c r="Q8" s="33">
        <f>IFERROR(1/J15,0)</f>
        <v>0</v>
      </c>
      <c r="R8" s="33">
        <f>IFERROR(1/J16,0)</f>
        <v>0</v>
      </c>
      <c r="S8" s="33">
        <f>IFERROR(1/J17,0)</f>
        <v>0</v>
      </c>
      <c r="T8" s="34"/>
      <c r="U8" s="28">
        <f>J8</f>
        <v>1</v>
      </c>
      <c r="V8" s="28">
        <f t="shared" ref="V8:AD8" si="3">K8</f>
        <v>0.25</v>
      </c>
      <c r="W8" s="28">
        <f t="shared" si="3"/>
        <v>0.33333333333333331</v>
      </c>
      <c r="X8" s="28">
        <f t="shared" si="3"/>
        <v>0.25</v>
      </c>
      <c r="Y8" s="28">
        <f t="shared" si="3"/>
        <v>0.25</v>
      </c>
      <c r="Z8" s="28">
        <f t="shared" si="3"/>
        <v>0.5</v>
      </c>
      <c r="AA8" s="28">
        <f t="shared" si="3"/>
        <v>1</v>
      </c>
      <c r="AB8" s="28">
        <f t="shared" si="3"/>
        <v>0</v>
      </c>
      <c r="AC8" s="28">
        <f t="shared" si="3"/>
        <v>0</v>
      </c>
      <c r="AD8" s="28">
        <f t="shared" si="3"/>
        <v>0</v>
      </c>
      <c r="AE8" s="34"/>
      <c r="AF8" s="35">
        <f>J8*U$8+K8*U$9+L8*U$10+M8*U$11+N8*U$12+O8*U$13+P8*U$14+Q8*U$15+R8*U$16+S8*U$17</f>
        <v>7</v>
      </c>
      <c r="AG8" s="35">
        <f>J8*V$8+K8*V$9+L8*V$10+M8*V$11+N8*V$12+O8*V$13+P8*V$14+Q8*V$15+R8*V$16+S8*V$17</f>
        <v>2.3161111111111112</v>
      </c>
      <c r="AH8" s="35">
        <f>J8*W$8+K8*W$9+L8*W$10+M8*W$11+N8*W$12+O8*W$13+P8*W$14+Q8*W$15+R8*W$16+S8*W$17</f>
        <v>4.1666666666666661</v>
      </c>
      <c r="AI8" s="35">
        <f>J8*X$8+K8*X$9+L8*X$10+M8*X$11+N8*X$12+O8*X$13+P8*X$14+Q8*X$15+R8*X$16+S8*X$17</f>
        <v>1.0833333333333333</v>
      </c>
      <c r="AJ8" s="35">
        <f>J8*Y$8+K8*Y$9+L8*Y$10+M8*Y$11+N8*Y$12+O8*Y$13+P8*Y$14+Q8*Y$15+R8*Y$16+S8*Y$17</f>
        <v>4.5833333333333339</v>
      </c>
      <c r="AK8" s="35">
        <f>J8*Z$8+K8*Z$9+L8*Z$10+M8*Z$11+N8*Z$12+O8*Z$13+P8*Z$14+Q8*Z$15+R8*Z$16+S8*Z$17</f>
        <v>6.2291666666666661</v>
      </c>
      <c r="AL8" s="35">
        <f>J8*AA$8+K8*AA$9+L8*AA$10+M8*AA$11+N8*AA$12+O8*AA$13+P8*AA$14+Q8*AA$15+R8*AA$16+S8*AA$17</f>
        <v>5.0909090909090908</v>
      </c>
      <c r="AM8" s="35">
        <f>J8*AB$8+K8*AB$9+L8*AB$10+M8*AB$11+N8*AB$12+O8*AB$13+P8*AB$14+Q8*AB$15+R8*AB$16+S8*AB$17</f>
        <v>0</v>
      </c>
      <c r="AN8" s="35">
        <f>J8*AD$8+K8*AD$9+L8*AD$10+M8*AD$11+N8*AD$12+O8*AD$13+P8*AD$14+Q8*AD$15+R8*AD$16+S8*AD$17</f>
        <v>0</v>
      </c>
      <c r="AO8" s="35">
        <f>J8*AD$8+K8*AD$9+L8*AD$10+M8*AD$11+N8*AD$12+O8*AD$13+P8*AD$14+Q8*AD$15+R8*AD$16+S8*AD$17</f>
        <v>0</v>
      </c>
      <c r="AP8" s="34"/>
      <c r="AQ8" s="35">
        <f>SUM(AF8:AO8)</f>
        <v>30.469520202020203</v>
      </c>
      <c r="AR8" s="64">
        <f>AQ8/AQ$18</f>
        <v>4.3817761359882273E-2</v>
      </c>
      <c r="AT8" s="4">
        <f t="shared" ref="AT8:AT17" si="4">IF(J8=1, 0, IF(J8&gt;1, 1, IF(AND(J8&gt;0, J8&lt;1), -1, "")))</f>
        <v>0</v>
      </c>
      <c r="AU8" s="4">
        <f t="shared" ref="AU8:AU17" si="5">IF(K8=1, 0, IF(K8&gt;1, 1, IF(AND(K8&gt;0, K8&lt;1), -1, "")))</f>
        <v>-1</v>
      </c>
      <c r="AV8" s="4">
        <f t="shared" ref="AV8:AV17" si="6">IF(L8=1, 0, IF(L8&gt;1, 1, IF(AND(L8&gt;0, L8&lt;1), -1, "")))</f>
        <v>-1</v>
      </c>
      <c r="AW8" s="4">
        <f t="shared" ref="AW8:AW17" si="7">IF(M8=1, 0, IF(M8&gt;1, 1, IF(AND(M8&gt;0, M8&lt;1), -1, "")))</f>
        <v>-1</v>
      </c>
      <c r="AX8" s="4">
        <f t="shared" ref="AX8:AX17" si="8">IF(N8=1, 0, IF(N8&gt;1, 1, IF(AND(N8&gt;0, N8&lt;1), -1, "")))</f>
        <v>-1</v>
      </c>
      <c r="AY8" s="4">
        <f t="shared" ref="AY8:AY17" si="9">IF(O8=1, 0, IF(O8&gt;1, 1, IF(AND(O8&gt;0, O8&lt;1), -1, "")))</f>
        <v>-1</v>
      </c>
      <c r="AZ8" s="4">
        <f t="shared" ref="AZ8:AZ17" si="10">IF(P8=1, 0, IF(P8&gt;1, 1, IF(AND(P8&gt;0, P8&lt;1), -1, "")))</f>
        <v>0</v>
      </c>
      <c r="BA8" s="4" t="str">
        <f t="shared" ref="BA8:BA17" si="11">IF(Q8=1, 0, IF(Q8&gt;1, 1, IF(AND(Q8&gt;0, Q8&lt;1), -1, "")))</f>
        <v/>
      </c>
      <c r="BB8" s="4" t="str">
        <f t="shared" ref="BB8:BB17" si="12">IF(R8=1, 0, IF(R8&gt;1, 1, IF(AND(R8&gt;0, R8&lt;1), -1, "")))</f>
        <v/>
      </c>
      <c r="BC8" s="4" t="str">
        <f t="shared" ref="BC8:BC17" si="13">IF(S8=1, 0, IF(S8&gt;1, 1, IF(AND(S8&gt;0, S8&lt;1), -1, "")))</f>
        <v/>
      </c>
      <c r="BE8" s="4">
        <f t="shared" ref="BE8:BE14" si="14">IF(J8=0, 0, RANK(J8,$J8:$S8,0))</f>
        <v>1</v>
      </c>
      <c r="BF8" s="4">
        <f t="shared" ref="BF8:BF14" si="15">IF(K8=0, 0, RANK(K8,$J8:$S8,0))</f>
        <v>5</v>
      </c>
      <c r="BG8" s="4">
        <f t="shared" ref="BG8:BG14" si="16">IF(L8=0, 0, RANK(L8,$J8:$S8,0))</f>
        <v>4</v>
      </c>
      <c r="BH8" s="4">
        <f t="shared" ref="BH8:BH14" si="17">IF(M8=0, 0, RANK(M8,$J8:$S8,0))</f>
        <v>5</v>
      </c>
      <c r="BI8" s="4">
        <f t="shared" ref="BI8:BI14" si="18">IF(N8=0, 0, RANK(N8,$J8:$S8,0))</f>
        <v>5</v>
      </c>
      <c r="BJ8" s="4">
        <f t="shared" ref="BJ8:BJ14" si="19">IF(O8=0, 0, RANK(O8,$J8:$S8,0))</f>
        <v>3</v>
      </c>
      <c r="BK8" s="4">
        <f t="shared" ref="BK8:BK14" si="20">IF(P8=0, 0, RANK(P8,$J8:$S8,0))</f>
        <v>1</v>
      </c>
      <c r="BL8" s="4">
        <f t="shared" ref="BL8:BL14" si="21">IF(Q8=0, 0, RANK(Q8,$J8:$S8,0))</f>
        <v>0</v>
      </c>
      <c r="BM8" s="4">
        <f t="shared" ref="BM8:BM14" si="22">IF(R8=0, 0, RANK(R8,$J8:$S8,0))</f>
        <v>0</v>
      </c>
      <c r="BN8" s="4">
        <f t="shared" ref="BN8:BN14" si="23">IF(S8=0, 0, RANK(S8,$J8:$S8,0))</f>
        <v>0</v>
      </c>
    </row>
    <row r="9" spans="2:66" ht="15" x14ac:dyDescent="0.25">
      <c r="B9" s="7">
        <f t="shared" ref="B9:B17" si="24">D9</f>
        <v>2</v>
      </c>
      <c r="C9" s="63" t="s">
        <v>8</v>
      </c>
      <c r="D9" s="27">
        <v>2</v>
      </c>
      <c r="E9" s="28" t="str">
        <f t="shared" ref="E9:E17" si="25">C9</f>
        <v>MARGINALLY MORE</v>
      </c>
      <c r="F9" s="29"/>
      <c r="G9" s="30" t="s">
        <v>14</v>
      </c>
      <c r="H9" s="26"/>
      <c r="I9" s="31" t="str">
        <f t="shared" ref="I9:I16" si="26">G9</f>
        <v>Reliability Rating</v>
      </c>
      <c r="J9" s="27">
        <v>4</v>
      </c>
      <c r="K9" s="32">
        <f>IF(LEN(G9)&gt;0,1,0)</f>
        <v>1</v>
      </c>
      <c r="L9" s="33">
        <f>IFERROR(1/K10,0)</f>
        <v>3</v>
      </c>
      <c r="M9" s="33">
        <f>IFERROR(1/K11,0)</f>
        <v>0.25</v>
      </c>
      <c r="N9" s="33">
        <f>IFERROR(1/K12,0)</f>
        <v>2</v>
      </c>
      <c r="O9" s="33">
        <f>IFERROR(1/K13,0)</f>
        <v>2</v>
      </c>
      <c r="P9" s="33">
        <f>IFERROR(1/K14,0)</f>
        <v>3.0303030303030303</v>
      </c>
      <c r="Q9" s="33">
        <f>IFERROR(1/K15,0)</f>
        <v>0</v>
      </c>
      <c r="R9" s="33">
        <f>IFERROR(1/K16,0)</f>
        <v>0</v>
      </c>
      <c r="S9" s="33">
        <f>IFERROR(1/K17,0)</f>
        <v>0</v>
      </c>
      <c r="T9" s="34"/>
      <c r="U9" s="28">
        <f t="shared" ref="U9:U17" si="27">J9</f>
        <v>4</v>
      </c>
      <c r="V9" s="28">
        <f t="shared" ref="V9:V17" si="28">K9</f>
        <v>1</v>
      </c>
      <c r="W9" s="28">
        <f t="shared" ref="W9:W17" si="29">L9</f>
        <v>3</v>
      </c>
      <c r="X9" s="28">
        <f t="shared" ref="X9:X17" si="30">M9</f>
        <v>0.25</v>
      </c>
      <c r="Y9" s="28">
        <f t="shared" ref="Y9:Y17" si="31">N9</f>
        <v>2</v>
      </c>
      <c r="Z9" s="28">
        <f t="shared" ref="Z9:Z17" si="32">O9</f>
        <v>2</v>
      </c>
      <c r="AA9" s="28">
        <f t="shared" ref="AA9:AA17" si="33">P9</f>
        <v>3.0303030303030303</v>
      </c>
      <c r="AB9" s="28">
        <f t="shared" ref="AB9:AB17" si="34">Q9</f>
        <v>0</v>
      </c>
      <c r="AC9" s="28">
        <f t="shared" ref="AC9:AC17" si="35">R9</f>
        <v>0</v>
      </c>
      <c r="AD9" s="28">
        <f t="shared" ref="AD9:AD17" si="36">S9</f>
        <v>0</v>
      </c>
      <c r="AE9" s="34"/>
      <c r="AF9" s="35">
        <f t="shared" ref="AF9:AF17" si="37">J9*U$8+K9*U$9+L9*U$10+M9*U$11+N9*U$12+O9*U$13+P9*U$14+Q9*U$15+R9*U$16+S9*U$17</f>
        <v>33.030303030303031</v>
      </c>
      <c r="AG9" s="35">
        <f t="shared" ref="AG9:AG17" si="38">J9*V$8+K9*V$9+L9*V$10+M9*V$11+N9*V$12+O9*V$13+P9*V$14+Q9*V$15+R9*V$16+S9*V$17</f>
        <v>7</v>
      </c>
      <c r="AH9" s="35">
        <f t="shared" ref="AH9:AH17" si="39">J9*W$8+K9*W$9+L9*W$10+M9*W$11+N9*W$12+O9*W$13+P9*W$14+Q9*W$15+R9*W$16+S9*W$17</f>
        <v>18.848484848484848</v>
      </c>
      <c r="AI9" s="35">
        <f t="shared" ref="AI9:AI17" si="40">J9*X$8+K9*X$9+L9*X$10+M9*X$11+N9*X$12+O9*X$13+P9*X$14+Q9*X$15+R9*X$16+S9*X$17</f>
        <v>4.0075757575757578</v>
      </c>
      <c r="AJ9" s="35">
        <f t="shared" ref="AJ9:AJ17" si="41">J9*Y$8+K9*Y$9+L9*Y$10+M9*Y$11+N9*Y$12+O9*Y$13+P9*Y$14+Q9*Y$15+R9*Y$16+S9*Y$17</f>
        <v>16.265151515151516</v>
      </c>
      <c r="AK9" s="35">
        <f t="shared" ref="AK9:AK17" si="42">J9*Z$8+K9*Z$9+L9*Z$10+M9*Z$11+N9*Z$12+O9*Z$13+P9*Z$14+Q9*Z$15+R9*Z$16+S9*Z$17</f>
        <v>22.59090909090909</v>
      </c>
      <c r="AL9" s="35">
        <f t="shared" ref="AL9:AL17" si="43">J9*AA$8+K9*AA$9+L9*AA$10+M9*AA$11+N9*AA$12+O9*AA$13+P9*AA$14+Q9*AA$15+R9*AA$16+S9*AA$17</f>
        <v>21.72727272727273</v>
      </c>
      <c r="AM9" s="35">
        <f t="shared" ref="AM9:AM17" si="44">J9*AB$8+K9*AB$9+L9*AB$10+M9*AB$11+N9*AB$12+O9*AB$13+P9*AB$14+Q9*AB$15+R9*AB$16+S9*AB$17</f>
        <v>0</v>
      </c>
      <c r="AN9" s="35">
        <f t="shared" ref="AN9:AN17" si="45">J9*AD$8+K9*AD$9+L9*AD$10+M9*AD$11+N9*AD$12+O9*AD$13+P9*AD$14+Q9*AD$15+R9*AD$16+S9*AD$17</f>
        <v>0</v>
      </c>
      <c r="AO9" s="35">
        <f t="shared" ref="AO9:AO17" si="46">J9*AD$8+K9*AD$9+L9*AD$10+M9*AD$11+N9*AD$12+O9*AD$13+P9*AD$14+Q9*AD$15+R9*AD$16+S9*AD$17</f>
        <v>0</v>
      </c>
      <c r="AP9" s="34"/>
      <c r="AQ9" s="35">
        <f t="shared" ref="AQ9:AQ17" si="47">SUM(AF9:AO9)</f>
        <v>123.46969696969698</v>
      </c>
      <c r="AR9" s="64">
        <f t="shared" ref="AR9:AR18" si="48">AQ9/AQ$18</f>
        <v>0.17755992484044614</v>
      </c>
      <c r="AT9" s="4">
        <f t="shared" si="4"/>
        <v>1</v>
      </c>
      <c r="AU9" s="4">
        <f t="shared" si="5"/>
        <v>0</v>
      </c>
      <c r="AV9" s="4">
        <f t="shared" si="6"/>
        <v>1</v>
      </c>
      <c r="AW9" s="4">
        <f t="shared" si="7"/>
        <v>-1</v>
      </c>
      <c r="AX9" s="4">
        <f t="shared" si="8"/>
        <v>1</v>
      </c>
      <c r="AY9" s="4">
        <f t="shared" si="9"/>
        <v>1</v>
      </c>
      <c r="AZ9" s="4">
        <f t="shared" si="10"/>
        <v>1</v>
      </c>
      <c r="BA9" s="4" t="str">
        <f t="shared" si="11"/>
        <v/>
      </c>
      <c r="BB9" s="4" t="str">
        <f t="shared" si="12"/>
        <v/>
      </c>
      <c r="BC9" s="4" t="str">
        <f t="shared" si="13"/>
        <v/>
      </c>
      <c r="BE9" s="4">
        <f t="shared" si="14"/>
        <v>1</v>
      </c>
      <c r="BF9" s="4">
        <f t="shared" si="15"/>
        <v>6</v>
      </c>
      <c r="BG9" s="4">
        <f t="shared" si="16"/>
        <v>3</v>
      </c>
      <c r="BH9" s="4">
        <f t="shared" si="17"/>
        <v>7</v>
      </c>
      <c r="BI9" s="4">
        <f t="shared" si="18"/>
        <v>4</v>
      </c>
      <c r="BJ9" s="4">
        <f t="shared" si="19"/>
        <v>4</v>
      </c>
      <c r="BK9" s="4">
        <f t="shared" si="20"/>
        <v>2</v>
      </c>
      <c r="BL9" s="4">
        <f t="shared" si="21"/>
        <v>0</v>
      </c>
      <c r="BM9" s="4">
        <f t="shared" si="22"/>
        <v>0</v>
      </c>
      <c r="BN9" s="4">
        <f t="shared" si="23"/>
        <v>0</v>
      </c>
    </row>
    <row r="10" spans="2:66" ht="15" x14ac:dyDescent="0.25">
      <c r="B10" s="7">
        <f t="shared" si="24"/>
        <v>3</v>
      </c>
      <c r="C10" s="63" t="s">
        <v>9</v>
      </c>
      <c r="D10" s="27">
        <v>3</v>
      </c>
      <c r="E10" s="28" t="str">
        <f t="shared" si="25"/>
        <v>SIGNIFICANTLY MORE</v>
      </c>
      <c r="F10" s="29"/>
      <c r="G10" s="30" t="s">
        <v>15</v>
      </c>
      <c r="H10" s="26"/>
      <c r="I10" s="31" t="str">
        <f t="shared" si="26"/>
        <v>Safety Rating</v>
      </c>
      <c r="J10" s="27">
        <v>3</v>
      </c>
      <c r="K10" s="27">
        <v>0.33333333333333331</v>
      </c>
      <c r="L10" s="32">
        <f>IF(LEN($G10)&gt;0,1,0)</f>
        <v>1</v>
      </c>
      <c r="M10" s="33">
        <f>IFERROR(1/L11,0)</f>
        <v>0.25</v>
      </c>
      <c r="N10" s="33">
        <f>IFERROR(1/L12,0)</f>
        <v>0.25</v>
      </c>
      <c r="O10" s="33">
        <f>IFERROR(1/L13,0)</f>
        <v>2</v>
      </c>
      <c r="P10" s="33">
        <f>IFERROR(1/L14,0)</f>
        <v>2</v>
      </c>
      <c r="Q10" s="33">
        <f>IFERROR(1/L15,0)</f>
        <v>0</v>
      </c>
      <c r="R10" s="33">
        <f>IFERROR(1/L16,0)</f>
        <v>0</v>
      </c>
      <c r="S10" s="33">
        <f>IFERROR(1/L17,0)</f>
        <v>0</v>
      </c>
      <c r="T10" s="34"/>
      <c r="U10" s="28">
        <f t="shared" si="27"/>
        <v>3</v>
      </c>
      <c r="V10" s="28">
        <f t="shared" si="28"/>
        <v>0.33333333333333331</v>
      </c>
      <c r="W10" s="28">
        <f t="shared" si="29"/>
        <v>1</v>
      </c>
      <c r="X10" s="28">
        <f t="shared" si="30"/>
        <v>0.25</v>
      </c>
      <c r="Y10" s="28">
        <f t="shared" si="31"/>
        <v>0.25</v>
      </c>
      <c r="Z10" s="28">
        <f t="shared" si="32"/>
        <v>2</v>
      </c>
      <c r="AA10" s="28">
        <f t="shared" si="33"/>
        <v>2</v>
      </c>
      <c r="AB10" s="28">
        <f t="shared" si="34"/>
        <v>0</v>
      </c>
      <c r="AC10" s="28">
        <f t="shared" si="35"/>
        <v>0</v>
      </c>
      <c r="AD10" s="28">
        <f t="shared" si="36"/>
        <v>0</v>
      </c>
      <c r="AE10" s="34"/>
      <c r="AF10" s="35">
        <f t="shared" si="37"/>
        <v>15.333333333333332</v>
      </c>
      <c r="AG10" s="35">
        <f t="shared" si="38"/>
        <v>4.2016666666666662</v>
      </c>
      <c r="AH10" s="35">
        <f t="shared" si="39"/>
        <v>7</v>
      </c>
      <c r="AI10" s="35">
        <f t="shared" si="40"/>
        <v>2.3958333333333335</v>
      </c>
      <c r="AJ10" s="35">
        <f t="shared" si="41"/>
        <v>11.916666666666666</v>
      </c>
      <c r="AK10" s="35">
        <f t="shared" si="42"/>
        <v>13.229166666666666</v>
      </c>
      <c r="AL10" s="35">
        <f t="shared" si="43"/>
        <v>10.176767676767676</v>
      </c>
      <c r="AM10" s="35">
        <f t="shared" si="44"/>
        <v>0</v>
      </c>
      <c r="AN10" s="35">
        <f t="shared" si="45"/>
        <v>0</v>
      </c>
      <c r="AO10" s="35">
        <f t="shared" si="46"/>
        <v>0</v>
      </c>
      <c r="AP10" s="34"/>
      <c r="AQ10" s="35">
        <f t="shared" si="47"/>
        <v>64.253434343434336</v>
      </c>
      <c r="AR10" s="64">
        <f t="shared" si="48"/>
        <v>9.240190308040358E-2</v>
      </c>
      <c r="AT10" s="4">
        <f t="shared" si="4"/>
        <v>1</v>
      </c>
      <c r="AU10" s="4">
        <f t="shared" si="5"/>
        <v>-1</v>
      </c>
      <c r="AV10" s="4">
        <f t="shared" si="6"/>
        <v>0</v>
      </c>
      <c r="AW10" s="4">
        <f t="shared" si="7"/>
        <v>-1</v>
      </c>
      <c r="AX10" s="4">
        <f t="shared" si="8"/>
        <v>-1</v>
      </c>
      <c r="AY10" s="4">
        <f t="shared" si="9"/>
        <v>1</v>
      </c>
      <c r="AZ10" s="4">
        <f t="shared" si="10"/>
        <v>1</v>
      </c>
      <c r="BA10" s="4" t="str">
        <f t="shared" si="11"/>
        <v/>
      </c>
      <c r="BB10" s="4" t="str">
        <f t="shared" si="12"/>
        <v/>
      </c>
      <c r="BC10" s="4" t="str">
        <f t="shared" si="13"/>
        <v/>
      </c>
      <c r="BE10" s="4">
        <f t="shared" si="14"/>
        <v>1</v>
      </c>
      <c r="BF10" s="4">
        <f t="shared" si="15"/>
        <v>5</v>
      </c>
      <c r="BG10" s="4">
        <f t="shared" si="16"/>
        <v>4</v>
      </c>
      <c r="BH10" s="4">
        <f t="shared" si="17"/>
        <v>6</v>
      </c>
      <c r="BI10" s="4">
        <f t="shared" si="18"/>
        <v>6</v>
      </c>
      <c r="BJ10" s="4">
        <f t="shared" si="19"/>
        <v>2</v>
      </c>
      <c r="BK10" s="4">
        <f t="shared" si="20"/>
        <v>2</v>
      </c>
      <c r="BL10" s="4">
        <f t="shared" si="21"/>
        <v>0</v>
      </c>
      <c r="BM10" s="4">
        <f t="shared" si="22"/>
        <v>0</v>
      </c>
      <c r="BN10" s="4">
        <f t="shared" si="23"/>
        <v>0</v>
      </c>
    </row>
    <row r="11" spans="2:66" ht="15" x14ac:dyDescent="0.25">
      <c r="B11" s="7">
        <f t="shared" si="24"/>
        <v>4</v>
      </c>
      <c r="C11" s="63" t="s">
        <v>10</v>
      </c>
      <c r="D11" s="27">
        <v>4</v>
      </c>
      <c r="E11" s="28" t="str">
        <f t="shared" si="25"/>
        <v>EXTREMELY MORE</v>
      </c>
      <c r="F11" s="29"/>
      <c r="G11" s="30" t="s">
        <v>16</v>
      </c>
      <c r="H11" s="26" t="s">
        <v>3</v>
      </c>
      <c r="I11" s="31" t="str">
        <f t="shared" si="26"/>
        <v>Top Speed</v>
      </c>
      <c r="J11" s="27">
        <v>4</v>
      </c>
      <c r="K11" s="27">
        <v>4</v>
      </c>
      <c r="L11" s="27">
        <v>4</v>
      </c>
      <c r="M11" s="32">
        <f>IF(LEN($G11)&gt;0,1,0)</f>
        <v>1</v>
      </c>
      <c r="N11" s="33">
        <f>IFERROR(1/M12,0)</f>
        <v>4</v>
      </c>
      <c r="O11" s="33">
        <f>IFERROR(1/M13,0)</f>
        <v>4</v>
      </c>
      <c r="P11" s="33">
        <f>IFERROR(1/M14,0)</f>
        <v>4</v>
      </c>
      <c r="Q11" s="33">
        <f>IFERROR(1/M15,0)</f>
        <v>0</v>
      </c>
      <c r="R11" s="33">
        <f>IFERROR(1/M16,0)</f>
        <v>0</v>
      </c>
      <c r="S11" s="33">
        <f>IFERROR(1/M17,0)</f>
        <v>0</v>
      </c>
      <c r="T11" s="34"/>
      <c r="U11" s="28">
        <f t="shared" si="27"/>
        <v>4</v>
      </c>
      <c r="V11" s="28">
        <f t="shared" si="28"/>
        <v>4</v>
      </c>
      <c r="W11" s="28">
        <f t="shared" si="29"/>
        <v>4</v>
      </c>
      <c r="X11" s="28">
        <f t="shared" si="30"/>
        <v>1</v>
      </c>
      <c r="Y11" s="28">
        <f t="shared" si="31"/>
        <v>4</v>
      </c>
      <c r="Z11" s="28">
        <f t="shared" si="32"/>
        <v>4</v>
      </c>
      <c r="AA11" s="28">
        <f t="shared" si="33"/>
        <v>4</v>
      </c>
      <c r="AB11" s="28">
        <f t="shared" si="34"/>
        <v>0</v>
      </c>
      <c r="AC11" s="28">
        <f t="shared" si="35"/>
        <v>0</v>
      </c>
      <c r="AD11" s="28">
        <f t="shared" si="36"/>
        <v>0</v>
      </c>
      <c r="AE11" s="34"/>
      <c r="AF11" s="35">
        <f t="shared" si="37"/>
        <v>64</v>
      </c>
      <c r="AG11" s="35">
        <f t="shared" si="38"/>
        <v>15.653333333333332</v>
      </c>
      <c r="AH11" s="35">
        <f t="shared" si="39"/>
        <v>41.333333333333336</v>
      </c>
      <c r="AI11" s="35">
        <f t="shared" si="40"/>
        <v>7</v>
      </c>
      <c r="AJ11" s="35">
        <f t="shared" si="41"/>
        <v>36</v>
      </c>
      <c r="AK11" s="35">
        <f t="shared" si="42"/>
        <v>39</v>
      </c>
      <c r="AL11" s="35">
        <f t="shared" si="43"/>
        <v>41.45454545454546</v>
      </c>
      <c r="AM11" s="35">
        <f t="shared" si="44"/>
        <v>0</v>
      </c>
      <c r="AN11" s="35">
        <f t="shared" si="45"/>
        <v>0</v>
      </c>
      <c r="AO11" s="35">
        <f t="shared" si="46"/>
        <v>0</v>
      </c>
      <c r="AP11" s="34"/>
      <c r="AQ11" s="35">
        <f t="shared" si="47"/>
        <v>244.44121212121215</v>
      </c>
      <c r="AR11" s="64">
        <f t="shared" si="48"/>
        <v>0.35152725176609378</v>
      </c>
      <c r="AT11" s="4">
        <f t="shared" si="4"/>
        <v>1</v>
      </c>
      <c r="AU11" s="4">
        <f t="shared" si="5"/>
        <v>1</v>
      </c>
      <c r="AV11" s="4">
        <f t="shared" si="6"/>
        <v>1</v>
      </c>
      <c r="AW11" s="4">
        <f t="shared" si="7"/>
        <v>0</v>
      </c>
      <c r="AX11" s="4">
        <f t="shared" si="8"/>
        <v>1</v>
      </c>
      <c r="AY11" s="4">
        <f t="shared" si="9"/>
        <v>1</v>
      </c>
      <c r="AZ11" s="4">
        <f t="shared" si="10"/>
        <v>1</v>
      </c>
      <c r="BA11" s="4" t="str">
        <f t="shared" si="11"/>
        <v/>
      </c>
      <c r="BB11" s="4" t="str">
        <f t="shared" si="12"/>
        <v/>
      </c>
      <c r="BC11" s="4" t="str">
        <f t="shared" si="13"/>
        <v/>
      </c>
      <c r="BE11" s="4">
        <f t="shared" si="14"/>
        <v>1</v>
      </c>
      <c r="BF11" s="4">
        <f t="shared" si="15"/>
        <v>1</v>
      </c>
      <c r="BG11" s="4">
        <f t="shared" si="16"/>
        <v>1</v>
      </c>
      <c r="BH11" s="4">
        <f t="shared" si="17"/>
        <v>7</v>
      </c>
      <c r="BI11" s="4">
        <f t="shared" si="18"/>
        <v>1</v>
      </c>
      <c r="BJ11" s="4">
        <f t="shared" si="19"/>
        <v>1</v>
      </c>
      <c r="BK11" s="4">
        <f t="shared" si="20"/>
        <v>1</v>
      </c>
      <c r="BL11" s="4">
        <f t="shared" si="21"/>
        <v>0</v>
      </c>
      <c r="BM11" s="4">
        <f t="shared" si="22"/>
        <v>0</v>
      </c>
      <c r="BN11" s="4">
        <f t="shared" si="23"/>
        <v>0</v>
      </c>
    </row>
    <row r="12" spans="2:66" ht="15" x14ac:dyDescent="0.25">
      <c r="B12" s="7">
        <f t="shared" si="24"/>
        <v>0.5</v>
      </c>
      <c r="C12" s="63" t="s">
        <v>7</v>
      </c>
      <c r="D12" s="27">
        <f>1/2</f>
        <v>0.5</v>
      </c>
      <c r="E12" s="28" t="str">
        <f t="shared" si="25"/>
        <v>MARGINALLY LESS</v>
      </c>
      <c r="F12" s="29"/>
      <c r="G12" s="30" t="s">
        <v>17</v>
      </c>
      <c r="H12" s="26" t="s">
        <v>5</v>
      </c>
      <c r="I12" s="31" t="str">
        <f t="shared" si="26"/>
        <v>Passenger Capacity</v>
      </c>
      <c r="J12" s="27">
        <v>4</v>
      </c>
      <c r="K12" s="27">
        <v>0.5</v>
      </c>
      <c r="L12" s="27">
        <v>4</v>
      </c>
      <c r="M12" s="27">
        <v>0.25</v>
      </c>
      <c r="N12" s="32">
        <f>IF(LEN($G12)&gt;0,1,0)</f>
        <v>1</v>
      </c>
      <c r="O12" s="33">
        <f>IFERROR(1/N13,0)</f>
        <v>0.25</v>
      </c>
      <c r="P12" s="33">
        <f>IFERROR(1/N14,0)</f>
        <v>2</v>
      </c>
      <c r="Q12" s="33">
        <f>IFERROR(1/N15,0)</f>
        <v>0</v>
      </c>
      <c r="R12" s="33">
        <f>IFERROR(1/O16,0)</f>
        <v>0</v>
      </c>
      <c r="S12" s="33">
        <f>IFERROR(1/O17,0)</f>
        <v>0</v>
      </c>
      <c r="T12" s="34"/>
      <c r="U12" s="28">
        <f t="shared" si="27"/>
        <v>4</v>
      </c>
      <c r="V12" s="28">
        <f t="shared" si="28"/>
        <v>0.5</v>
      </c>
      <c r="W12" s="28">
        <f t="shared" si="29"/>
        <v>4</v>
      </c>
      <c r="X12" s="28">
        <f t="shared" si="30"/>
        <v>0.25</v>
      </c>
      <c r="Y12" s="28">
        <f t="shared" si="31"/>
        <v>1</v>
      </c>
      <c r="Z12" s="28">
        <f t="shared" si="32"/>
        <v>0.25</v>
      </c>
      <c r="AA12" s="28">
        <f t="shared" si="33"/>
        <v>2</v>
      </c>
      <c r="AB12" s="28">
        <f t="shared" si="34"/>
        <v>0</v>
      </c>
      <c r="AC12" s="28">
        <f t="shared" si="35"/>
        <v>0</v>
      </c>
      <c r="AD12" s="28">
        <f t="shared" si="36"/>
        <v>0</v>
      </c>
      <c r="AE12" s="34"/>
      <c r="AF12" s="35">
        <f t="shared" si="37"/>
        <v>25.5</v>
      </c>
      <c r="AG12" s="35">
        <f t="shared" si="38"/>
        <v>5.1183333333333332</v>
      </c>
      <c r="AH12" s="35">
        <f t="shared" si="39"/>
        <v>12.958333333333332</v>
      </c>
      <c r="AI12" s="35">
        <f t="shared" si="40"/>
        <v>3.1875</v>
      </c>
      <c r="AJ12" s="35">
        <f t="shared" si="41"/>
        <v>7</v>
      </c>
      <c r="AK12" s="35">
        <f t="shared" si="42"/>
        <v>18.5</v>
      </c>
      <c r="AL12" s="35">
        <f t="shared" si="43"/>
        <v>18.598484848484848</v>
      </c>
      <c r="AM12" s="35">
        <f t="shared" si="44"/>
        <v>0</v>
      </c>
      <c r="AN12" s="35">
        <f t="shared" si="45"/>
        <v>0</v>
      </c>
      <c r="AO12" s="35">
        <f t="shared" si="46"/>
        <v>0</v>
      </c>
      <c r="AP12" s="34"/>
      <c r="AQ12" s="35">
        <f t="shared" si="47"/>
        <v>90.862651515151512</v>
      </c>
      <c r="AR12" s="64">
        <f t="shared" si="48"/>
        <v>0.13066822037956077</v>
      </c>
      <c r="AT12" s="4">
        <f t="shared" si="4"/>
        <v>1</v>
      </c>
      <c r="AU12" s="4">
        <f t="shared" si="5"/>
        <v>-1</v>
      </c>
      <c r="AV12" s="4">
        <f t="shared" si="6"/>
        <v>1</v>
      </c>
      <c r="AW12" s="4">
        <f t="shared" si="7"/>
        <v>-1</v>
      </c>
      <c r="AX12" s="4">
        <f t="shared" si="8"/>
        <v>0</v>
      </c>
      <c r="AY12" s="4">
        <f t="shared" si="9"/>
        <v>-1</v>
      </c>
      <c r="AZ12" s="4">
        <f t="shared" si="10"/>
        <v>1</v>
      </c>
      <c r="BA12" s="4" t="str">
        <f t="shared" si="11"/>
        <v/>
      </c>
      <c r="BB12" s="4" t="str">
        <f t="shared" si="12"/>
        <v/>
      </c>
      <c r="BC12" s="4" t="str">
        <f t="shared" si="13"/>
        <v/>
      </c>
      <c r="BE12" s="4">
        <f t="shared" si="14"/>
        <v>1</v>
      </c>
      <c r="BF12" s="4">
        <f t="shared" si="15"/>
        <v>5</v>
      </c>
      <c r="BG12" s="4">
        <f t="shared" si="16"/>
        <v>1</v>
      </c>
      <c r="BH12" s="4">
        <f t="shared" si="17"/>
        <v>6</v>
      </c>
      <c r="BI12" s="4">
        <f t="shared" si="18"/>
        <v>4</v>
      </c>
      <c r="BJ12" s="4">
        <f t="shared" si="19"/>
        <v>6</v>
      </c>
      <c r="BK12" s="4">
        <f t="shared" si="20"/>
        <v>3</v>
      </c>
      <c r="BL12" s="4">
        <f t="shared" si="21"/>
        <v>0</v>
      </c>
      <c r="BM12" s="4">
        <f t="shared" si="22"/>
        <v>0</v>
      </c>
      <c r="BN12" s="4">
        <f t="shared" si="23"/>
        <v>0</v>
      </c>
    </row>
    <row r="13" spans="2:66" ht="15" x14ac:dyDescent="0.25">
      <c r="B13" s="7">
        <f t="shared" si="24"/>
        <v>0.33333333333333331</v>
      </c>
      <c r="C13" s="63" t="s">
        <v>11</v>
      </c>
      <c r="D13" s="27">
        <f>1/3</f>
        <v>0.33333333333333331</v>
      </c>
      <c r="E13" s="28" t="str">
        <f t="shared" si="25"/>
        <v>SIGNIFICANTLY LESS</v>
      </c>
      <c r="F13" s="29"/>
      <c r="G13" s="30" t="s">
        <v>18</v>
      </c>
      <c r="H13" s="26"/>
      <c r="I13" s="31" t="str">
        <f t="shared" si="26"/>
        <v>Braking (60-0)</v>
      </c>
      <c r="J13" s="27">
        <v>2</v>
      </c>
      <c r="K13" s="27">
        <v>0.5</v>
      </c>
      <c r="L13" s="27">
        <v>0.5</v>
      </c>
      <c r="M13" s="27">
        <v>0.25</v>
      </c>
      <c r="N13" s="27">
        <v>4</v>
      </c>
      <c r="O13" s="32">
        <f>IF(LEN($G13)&gt;0,1,0)</f>
        <v>1</v>
      </c>
      <c r="P13" s="33">
        <f>IFERROR(1/O14,0)</f>
        <v>0.33333333333333331</v>
      </c>
      <c r="Q13" s="33">
        <f>IFERROR(1/O15,0)</f>
        <v>0</v>
      </c>
      <c r="R13" s="33">
        <f>IFERROR(1/O16,0)</f>
        <v>0</v>
      </c>
      <c r="S13" s="33">
        <f>IFERROR(1/O17,0)</f>
        <v>0</v>
      </c>
      <c r="T13" s="34"/>
      <c r="U13" s="28">
        <f t="shared" si="27"/>
        <v>2</v>
      </c>
      <c r="V13" s="28">
        <f t="shared" si="28"/>
        <v>0.5</v>
      </c>
      <c r="W13" s="28">
        <f t="shared" si="29"/>
        <v>0.5</v>
      </c>
      <c r="X13" s="28">
        <f t="shared" si="30"/>
        <v>0.25</v>
      </c>
      <c r="Y13" s="28">
        <f t="shared" si="31"/>
        <v>4</v>
      </c>
      <c r="Z13" s="28">
        <f t="shared" si="32"/>
        <v>1</v>
      </c>
      <c r="AA13" s="28">
        <f t="shared" si="33"/>
        <v>0.33333333333333331</v>
      </c>
      <c r="AB13" s="28">
        <f t="shared" si="34"/>
        <v>0</v>
      </c>
      <c r="AC13" s="28">
        <f t="shared" si="35"/>
        <v>0</v>
      </c>
      <c r="AD13" s="28">
        <f t="shared" si="36"/>
        <v>0</v>
      </c>
      <c r="AE13" s="34"/>
      <c r="AF13" s="35">
        <f t="shared" si="37"/>
        <v>24.833333333333332</v>
      </c>
      <c r="AG13" s="35">
        <f t="shared" si="38"/>
        <v>4.7766666666666673</v>
      </c>
      <c r="AH13" s="35">
        <f t="shared" si="39"/>
        <v>20.333333333333336</v>
      </c>
      <c r="AI13" s="35">
        <f t="shared" si="40"/>
        <v>2.3333333333333335</v>
      </c>
      <c r="AJ13" s="35">
        <f t="shared" si="41"/>
        <v>10.791666666666666</v>
      </c>
      <c r="AK13" s="35">
        <f t="shared" si="42"/>
        <v>7</v>
      </c>
      <c r="AL13" s="35">
        <f t="shared" si="43"/>
        <v>14.181818181818183</v>
      </c>
      <c r="AM13" s="35">
        <f t="shared" si="44"/>
        <v>0</v>
      </c>
      <c r="AN13" s="35">
        <f t="shared" si="45"/>
        <v>0</v>
      </c>
      <c r="AO13" s="35">
        <f t="shared" si="46"/>
        <v>0</v>
      </c>
      <c r="AP13" s="34"/>
      <c r="AQ13" s="35">
        <f t="shared" si="47"/>
        <v>84.250151515151515</v>
      </c>
      <c r="AR13" s="64">
        <f t="shared" si="48"/>
        <v>0.12115888301319781</v>
      </c>
      <c r="AT13" s="4">
        <f t="shared" si="4"/>
        <v>1</v>
      </c>
      <c r="AU13" s="4">
        <f t="shared" si="5"/>
        <v>-1</v>
      </c>
      <c r="AV13" s="4">
        <f t="shared" si="6"/>
        <v>-1</v>
      </c>
      <c r="AW13" s="4">
        <f t="shared" si="7"/>
        <v>-1</v>
      </c>
      <c r="AX13" s="4">
        <f t="shared" si="8"/>
        <v>1</v>
      </c>
      <c r="AY13" s="4">
        <f t="shared" si="9"/>
        <v>0</v>
      </c>
      <c r="AZ13" s="4">
        <f t="shared" si="10"/>
        <v>-1</v>
      </c>
      <c r="BA13" s="4" t="str">
        <f t="shared" si="11"/>
        <v/>
      </c>
      <c r="BB13" s="4" t="str">
        <f t="shared" si="12"/>
        <v/>
      </c>
      <c r="BC13" s="4" t="str">
        <f t="shared" si="13"/>
        <v/>
      </c>
      <c r="BE13" s="4">
        <f t="shared" si="14"/>
        <v>2</v>
      </c>
      <c r="BF13" s="4">
        <f t="shared" si="15"/>
        <v>4</v>
      </c>
      <c r="BG13" s="4">
        <f t="shared" si="16"/>
        <v>4</v>
      </c>
      <c r="BH13" s="4">
        <f t="shared" si="17"/>
        <v>7</v>
      </c>
      <c r="BI13" s="4">
        <f t="shared" si="18"/>
        <v>1</v>
      </c>
      <c r="BJ13" s="4">
        <f t="shared" si="19"/>
        <v>3</v>
      </c>
      <c r="BK13" s="4">
        <f t="shared" si="20"/>
        <v>6</v>
      </c>
      <c r="BL13" s="4">
        <f t="shared" si="21"/>
        <v>0</v>
      </c>
      <c r="BM13" s="4">
        <f t="shared" si="22"/>
        <v>0</v>
      </c>
      <c r="BN13" s="4">
        <f t="shared" si="23"/>
        <v>0</v>
      </c>
    </row>
    <row r="14" spans="2:66" ht="15" x14ac:dyDescent="0.25">
      <c r="B14" s="7">
        <f t="shared" si="24"/>
        <v>0.25</v>
      </c>
      <c r="C14" s="63" t="s">
        <v>12</v>
      </c>
      <c r="D14" s="27">
        <f>1/4</f>
        <v>0.25</v>
      </c>
      <c r="E14" s="28" t="str">
        <f t="shared" si="25"/>
        <v>EXTREMELY LESS</v>
      </c>
      <c r="F14" s="29"/>
      <c r="G14" s="30" t="s">
        <v>19</v>
      </c>
      <c r="H14" s="26" t="s">
        <v>5</v>
      </c>
      <c r="I14" s="31" t="str">
        <f t="shared" si="26"/>
        <v>Depreciation Rate</v>
      </c>
      <c r="J14" s="27">
        <v>1</v>
      </c>
      <c r="K14" s="27">
        <v>0.33</v>
      </c>
      <c r="L14" s="27">
        <v>0.5</v>
      </c>
      <c r="M14" s="27">
        <v>0.25</v>
      </c>
      <c r="N14" s="27">
        <v>0.5</v>
      </c>
      <c r="O14" s="27">
        <v>3</v>
      </c>
      <c r="P14" s="32">
        <f>IF(LEN($G14)&gt;0,1,0)</f>
        <v>1</v>
      </c>
      <c r="Q14" s="33">
        <f>IFERROR(1/P15,0)</f>
        <v>0</v>
      </c>
      <c r="R14" s="33">
        <f>IFERROR(1/P16,0)</f>
        <v>0</v>
      </c>
      <c r="S14" s="33">
        <f>IFERROR(1/P17,0)</f>
        <v>0</v>
      </c>
      <c r="T14" s="34"/>
      <c r="U14" s="28">
        <f t="shared" si="27"/>
        <v>1</v>
      </c>
      <c r="V14" s="28">
        <f t="shared" si="28"/>
        <v>0.33</v>
      </c>
      <c r="W14" s="28">
        <f t="shared" si="29"/>
        <v>0.5</v>
      </c>
      <c r="X14" s="28">
        <f t="shared" si="30"/>
        <v>0.25</v>
      </c>
      <c r="Y14" s="28">
        <f t="shared" si="31"/>
        <v>0.5</v>
      </c>
      <c r="Z14" s="28">
        <f t="shared" si="32"/>
        <v>3</v>
      </c>
      <c r="AA14" s="28">
        <f t="shared" si="33"/>
        <v>1</v>
      </c>
      <c r="AB14" s="28">
        <f t="shared" si="34"/>
        <v>0</v>
      </c>
      <c r="AC14" s="28">
        <f t="shared" si="35"/>
        <v>0</v>
      </c>
      <c r="AD14" s="28">
        <f t="shared" si="36"/>
        <v>0</v>
      </c>
      <c r="AE14" s="34"/>
      <c r="AF14" s="35">
        <f t="shared" si="37"/>
        <v>13.82</v>
      </c>
      <c r="AG14" s="35">
        <f t="shared" si="38"/>
        <v>3.8266666666666667</v>
      </c>
      <c r="AH14" s="35">
        <f t="shared" si="39"/>
        <v>6.8233333333333333</v>
      </c>
      <c r="AI14" s="35">
        <f t="shared" si="40"/>
        <v>1.8325</v>
      </c>
      <c r="AJ14" s="35">
        <f t="shared" si="41"/>
        <v>15.035</v>
      </c>
      <c r="AK14" s="35">
        <f t="shared" si="42"/>
        <v>9.2850000000000001</v>
      </c>
      <c r="AL14" s="35">
        <f t="shared" si="43"/>
        <v>7</v>
      </c>
      <c r="AM14" s="35">
        <f t="shared" si="44"/>
        <v>0</v>
      </c>
      <c r="AN14" s="35">
        <f t="shared" si="45"/>
        <v>0</v>
      </c>
      <c r="AO14" s="35">
        <f t="shared" si="46"/>
        <v>0</v>
      </c>
      <c r="AP14" s="34"/>
      <c r="AQ14" s="35">
        <f t="shared" si="47"/>
        <v>57.622500000000002</v>
      </c>
      <c r="AR14" s="64">
        <f t="shared" si="48"/>
        <v>8.2866055560415763E-2</v>
      </c>
      <c r="AT14" s="4">
        <f t="shared" si="4"/>
        <v>0</v>
      </c>
      <c r="AU14" s="4">
        <f t="shared" si="5"/>
        <v>-1</v>
      </c>
      <c r="AV14" s="4">
        <f t="shared" si="6"/>
        <v>-1</v>
      </c>
      <c r="AW14" s="4">
        <f t="shared" si="7"/>
        <v>-1</v>
      </c>
      <c r="AX14" s="4">
        <f t="shared" si="8"/>
        <v>-1</v>
      </c>
      <c r="AY14" s="4">
        <f t="shared" si="9"/>
        <v>1</v>
      </c>
      <c r="AZ14" s="4">
        <f t="shared" si="10"/>
        <v>0</v>
      </c>
      <c r="BA14" s="4" t="str">
        <f t="shared" si="11"/>
        <v/>
      </c>
      <c r="BB14" s="4" t="str">
        <f t="shared" si="12"/>
        <v/>
      </c>
      <c r="BC14" s="4" t="str">
        <f t="shared" si="13"/>
        <v/>
      </c>
      <c r="BE14" s="4">
        <f t="shared" si="14"/>
        <v>2</v>
      </c>
      <c r="BF14" s="4">
        <f t="shared" si="15"/>
        <v>6</v>
      </c>
      <c r="BG14" s="4">
        <f t="shared" si="16"/>
        <v>4</v>
      </c>
      <c r="BH14" s="4">
        <f t="shared" si="17"/>
        <v>7</v>
      </c>
      <c r="BI14" s="4">
        <f t="shared" si="18"/>
        <v>4</v>
      </c>
      <c r="BJ14" s="4">
        <f t="shared" si="19"/>
        <v>1</v>
      </c>
      <c r="BK14" s="4">
        <f t="shared" si="20"/>
        <v>2</v>
      </c>
      <c r="BL14" s="4">
        <f t="shared" si="21"/>
        <v>0</v>
      </c>
      <c r="BM14" s="4">
        <f t="shared" si="22"/>
        <v>0</v>
      </c>
      <c r="BN14" s="4">
        <f t="shared" si="23"/>
        <v>0</v>
      </c>
    </row>
    <row r="15" spans="2:66" ht="15" x14ac:dyDescent="0.25">
      <c r="B15" s="7">
        <f t="shared" si="24"/>
        <v>0</v>
      </c>
      <c r="C15" s="63"/>
      <c r="D15" s="27"/>
      <c r="E15" s="28">
        <f t="shared" si="25"/>
        <v>0</v>
      </c>
      <c r="F15" s="29"/>
      <c r="G15" s="30"/>
      <c r="H15" s="26"/>
      <c r="I15" s="31">
        <f t="shared" si="26"/>
        <v>0</v>
      </c>
      <c r="J15" s="27"/>
      <c r="K15" s="27"/>
      <c r="L15" s="27"/>
      <c r="M15" s="27"/>
      <c r="N15" s="27"/>
      <c r="O15" s="27"/>
      <c r="P15" s="27"/>
      <c r="Q15" s="32">
        <f>IF(LEN($G15)&gt;0,1,0)</f>
        <v>0</v>
      </c>
      <c r="R15" s="33">
        <f>IFERROR(1/Q16,0)</f>
        <v>0</v>
      </c>
      <c r="S15" s="33">
        <f>IFERROR(1/Q17,0)</f>
        <v>0</v>
      </c>
      <c r="T15" s="34"/>
      <c r="U15" s="28">
        <f t="shared" si="27"/>
        <v>0</v>
      </c>
      <c r="V15" s="28">
        <f t="shared" si="28"/>
        <v>0</v>
      </c>
      <c r="W15" s="28">
        <f t="shared" si="29"/>
        <v>0</v>
      </c>
      <c r="X15" s="28">
        <f t="shared" si="30"/>
        <v>0</v>
      </c>
      <c r="Y15" s="28">
        <f t="shared" si="31"/>
        <v>0</v>
      </c>
      <c r="Z15" s="28">
        <f t="shared" si="32"/>
        <v>0</v>
      </c>
      <c r="AA15" s="28">
        <f t="shared" si="33"/>
        <v>0</v>
      </c>
      <c r="AB15" s="28">
        <f t="shared" si="34"/>
        <v>0</v>
      </c>
      <c r="AC15" s="28">
        <f t="shared" si="35"/>
        <v>0</v>
      </c>
      <c r="AD15" s="28">
        <f t="shared" si="36"/>
        <v>0</v>
      </c>
      <c r="AE15" s="34"/>
      <c r="AF15" s="35">
        <f t="shared" si="37"/>
        <v>0</v>
      </c>
      <c r="AG15" s="35">
        <f t="shared" si="38"/>
        <v>0</v>
      </c>
      <c r="AH15" s="35">
        <f t="shared" si="39"/>
        <v>0</v>
      </c>
      <c r="AI15" s="35">
        <f t="shared" si="40"/>
        <v>0</v>
      </c>
      <c r="AJ15" s="35">
        <f t="shared" si="41"/>
        <v>0</v>
      </c>
      <c r="AK15" s="35">
        <f t="shared" si="42"/>
        <v>0</v>
      </c>
      <c r="AL15" s="35">
        <f t="shared" si="43"/>
        <v>0</v>
      </c>
      <c r="AM15" s="35">
        <f t="shared" si="44"/>
        <v>0</v>
      </c>
      <c r="AN15" s="35">
        <f t="shared" si="45"/>
        <v>0</v>
      </c>
      <c r="AO15" s="35">
        <f t="shared" si="46"/>
        <v>0</v>
      </c>
      <c r="AP15" s="34"/>
      <c r="AQ15" s="35">
        <f t="shared" si="47"/>
        <v>0</v>
      </c>
      <c r="AR15" s="64">
        <f t="shared" si="48"/>
        <v>0</v>
      </c>
      <c r="AT15" s="4" t="str">
        <f t="shared" si="4"/>
        <v/>
      </c>
      <c r="AU15" s="4" t="str">
        <f t="shared" si="5"/>
        <v/>
      </c>
      <c r="AV15" s="4" t="str">
        <f t="shared" si="6"/>
        <v/>
      </c>
      <c r="AW15" s="4" t="str">
        <f t="shared" si="7"/>
        <v/>
      </c>
      <c r="AX15" s="4" t="str">
        <f t="shared" si="8"/>
        <v/>
      </c>
      <c r="AY15" s="4" t="str">
        <f t="shared" si="9"/>
        <v/>
      </c>
      <c r="AZ15" s="4" t="str">
        <f t="shared" si="10"/>
        <v/>
      </c>
      <c r="BA15" s="4" t="str">
        <f t="shared" si="11"/>
        <v/>
      </c>
      <c r="BB15" s="4" t="str">
        <f t="shared" si="12"/>
        <v/>
      </c>
      <c r="BC15" s="4" t="str">
        <f t="shared" si="13"/>
        <v/>
      </c>
      <c r="BE15" s="4">
        <f>IF(J15=0, 0, RANK(J15,$J15:$S15,0))</f>
        <v>0</v>
      </c>
      <c r="BF15" s="4">
        <f t="shared" ref="BF15:BN15" si="49">IF(K15=0, 0, RANK(K15,$J15:$S15,0))</f>
        <v>0</v>
      </c>
      <c r="BG15" s="4">
        <f t="shared" si="49"/>
        <v>0</v>
      </c>
      <c r="BH15" s="4">
        <f t="shared" si="49"/>
        <v>0</v>
      </c>
      <c r="BI15" s="4">
        <f t="shared" si="49"/>
        <v>0</v>
      </c>
      <c r="BJ15" s="4">
        <f t="shared" si="49"/>
        <v>0</v>
      </c>
      <c r="BK15" s="4">
        <f t="shared" si="49"/>
        <v>0</v>
      </c>
      <c r="BL15" s="4">
        <f t="shared" si="49"/>
        <v>0</v>
      </c>
      <c r="BM15" s="4">
        <f t="shared" si="49"/>
        <v>0</v>
      </c>
      <c r="BN15" s="4">
        <f t="shared" si="49"/>
        <v>0</v>
      </c>
    </row>
    <row r="16" spans="2:66" ht="15" x14ac:dyDescent="0.25">
      <c r="B16" s="7">
        <f t="shared" si="24"/>
        <v>0</v>
      </c>
      <c r="C16" s="63"/>
      <c r="D16" s="27"/>
      <c r="E16" s="28">
        <f t="shared" si="25"/>
        <v>0</v>
      </c>
      <c r="F16" s="29"/>
      <c r="G16" s="30"/>
      <c r="H16" s="26"/>
      <c r="I16" s="31">
        <f t="shared" si="26"/>
        <v>0</v>
      </c>
      <c r="J16" s="27"/>
      <c r="K16" s="27"/>
      <c r="L16" s="27"/>
      <c r="M16" s="27"/>
      <c r="N16" s="27"/>
      <c r="O16" s="27"/>
      <c r="P16" s="27"/>
      <c r="Q16" s="27"/>
      <c r="R16" s="32">
        <f>IF(LEN($G16)&gt;0,1,0)</f>
        <v>0</v>
      </c>
      <c r="S16" s="33">
        <f>IFERROR(1/R17,0)</f>
        <v>0</v>
      </c>
      <c r="T16" s="34"/>
      <c r="U16" s="28">
        <f t="shared" si="27"/>
        <v>0</v>
      </c>
      <c r="V16" s="28">
        <f t="shared" si="28"/>
        <v>0</v>
      </c>
      <c r="W16" s="28">
        <f t="shared" si="29"/>
        <v>0</v>
      </c>
      <c r="X16" s="28">
        <f t="shared" si="30"/>
        <v>0</v>
      </c>
      <c r="Y16" s="28">
        <f t="shared" si="31"/>
        <v>0</v>
      </c>
      <c r="Z16" s="28">
        <f t="shared" si="32"/>
        <v>0</v>
      </c>
      <c r="AA16" s="28">
        <f t="shared" si="33"/>
        <v>0</v>
      </c>
      <c r="AB16" s="28">
        <f t="shared" si="34"/>
        <v>0</v>
      </c>
      <c r="AC16" s="28">
        <f t="shared" si="35"/>
        <v>0</v>
      </c>
      <c r="AD16" s="28">
        <f t="shared" si="36"/>
        <v>0</v>
      </c>
      <c r="AE16" s="34"/>
      <c r="AF16" s="35">
        <f t="shared" si="37"/>
        <v>0</v>
      </c>
      <c r="AG16" s="35">
        <f t="shared" si="38"/>
        <v>0</v>
      </c>
      <c r="AH16" s="35">
        <f t="shared" si="39"/>
        <v>0</v>
      </c>
      <c r="AI16" s="35">
        <f t="shared" si="40"/>
        <v>0</v>
      </c>
      <c r="AJ16" s="35">
        <f t="shared" si="41"/>
        <v>0</v>
      </c>
      <c r="AK16" s="35">
        <f t="shared" si="42"/>
        <v>0</v>
      </c>
      <c r="AL16" s="35">
        <f t="shared" si="43"/>
        <v>0</v>
      </c>
      <c r="AM16" s="35">
        <f t="shared" si="44"/>
        <v>0</v>
      </c>
      <c r="AN16" s="35">
        <f t="shared" si="45"/>
        <v>0</v>
      </c>
      <c r="AO16" s="35">
        <f t="shared" si="46"/>
        <v>0</v>
      </c>
      <c r="AP16" s="34"/>
      <c r="AQ16" s="35">
        <f t="shared" si="47"/>
        <v>0</v>
      </c>
      <c r="AR16" s="64">
        <f t="shared" si="48"/>
        <v>0</v>
      </c>
      <c r="AT16" s="4" t="str">
        <f t="shared" si="4"/>
        <v/>
      </c>
      <c r="AU16" s="4" t="str">
        <f t="shared" si="5"/>
        <v/>
      </c>
      <c r="AV16" s="4" t="str">
        <f t="shared" si="6"/>
        <v/>
      </c>
      <c r="AW16" s="4" t="str">
        <f t="shared" si="7"/>
        <v/>
      </c>
      <c r="AX16" s="4" t="str">
        <f t="shared" si="8"/>
        <v/>
      </c>
      <c r="AY16" s="4" t="str">
        <f t="shared" si="9"/>
        <v/>
      </c>
      <c r="AZ16" s="4" t="str">
        <f t="shared" si="10"/>
        <v/>
      </c>
      <c r="BA16" s="4" t="str">
        <f t="shared" si="11"/>
        <v/>
      </c>
      <c r="BB16" s="4" t="str">
        <f t="shared" si="12"/>
        <v/>
      </c>
      <c r="BC16" s="4" t="str">
        <f t="shared" si="13"/>
        <v/>
      </c>
      <c r="BE16" s="4">
        <f t="shared" ref="BE16:BE17" si="50">IF(J16=0, 0, RANK(J16,$J16:$S16,0))</f>
        <v>0</v>
      </c>
      <c r="BF16" s="4">
        <f t="shared" ref="BF16:BF17" si="51">IF(K16=0, 0, RANK(K16,$J16:$S16,0))</f>
        <v>0</v>
      </c>
      <c r="BG16" s="4">
        <f t="shared" ref="BG16:BG17" si="52">IF(L16=0, 0, RANK(L16,$J16:$S16,0))</f>
        <v>0</v>
      </c>
      <c r="BH16" s="4">
        <f t="shared" ref="BH16:BH17" si="53">IF(M16=0, 0, RANK(M16,$J16:$S16,0))</f>
        <v>0</v>
      </c>
      <c r="BI16" s="4">
        <f t="shared" ref="BI16:BI17" si="54">IF(N16=0, 0, RANK(N16,$J16:$S16,0))</f>
        <v>0</v>
      </c>
      <c r="BJ16" s="4">
        <f t="shared" ref="BJ16:BJ17" si="55">IF(O16=0, 0, RANK(O16,$J16:$S16,0))</f>
        <v>0</v>
      </c>
      <c r="BK16" s="4">
        <f t="shared" ref="BK16:BK17" si="56">IF(P16=0, 0, RANK(P16,$J16:$S16,0))</f>
        <v>0</v>
      </c>
      <c r="BL16" s="4">
        <f t="shared" ref="BL16:BL17" si="57">IF(Q16=0, 0, RANK(Q16,$J16:$S16,0))</f>
        <v>0</v>
      </c>
      <c r="BM16" s="4">
        <f t="shared" ref="BM16:BM17" si="58">IF(R16=0, 0, RANK(R16,$J16:$S16,0))</f>
        <v>0</v>
      </c>
      <c r="BN16" s="4">
        <f t="shared" ref="BN16:BN17" si="59">IF(S16=0, 0, RANK(S16,$J16:$S16,0))</f>
        <v>0</v>
      </c>
    </row>
    <row r="17" spans="2:66" ht="15.75" thickBot="1" x14ac:dyDescent="0.3">
      <c r="B17" s="7">
        <f t="shared" si="24"/>
        <v>0</v>
      </c>
      <c r="C17" s="65"/>
      <c r="D17" s="66"/>
      <c r="E17" s="67">
        <f t="shared" si="25"/>
        <v>0</v>
      </c>
      <c r="F17" s="68"/>
      <c r="G17" s="69"/>
      <c r="H17" s="69"/>
      <c r="I17" s="70"/>
      <c r="J17" s="66"/>
      <c r="K17" s="66"/>
      <c r="L17" s="66"/>
      <c r="M17" s="66"/>
      <c r="N17" s="66"/>
      <c r="O17" s="66"/>
      <c r="P17" s="66"/>
      <c r="Q17" s="66"/>
      <c r="R17" s="66"/>
      <c r="S17" s="71">
        <f>IF(LEN($G17)&gt;0,1,0)</f>
        <v>0</v>
      </c>
      <c r="T17" s="72"/>
      <c r="U17" s="67">
        <f t="shared" si="27"/>
        <v>0</v>
      </c>
      <c r="V17" s="67">
        <f t="shared" si="28"/>
        <v>0</v>
      </c>
      <c r="W17" s="67">
        <f t="shared" si="29"/>
        <v>0</v>
      </c>
      <c r="X17" s="67">
        <f t="shared" si="30"/>
        <v>0</v>
      </c>
      <c r="Y17" s="67">
        <f t="shared" si="31"/>
        <v>0</v>
      </c>
      <c r="Z17" s="67">
        <f t="shared" si="32"/>
        <v>0</v>
      </c>
      <c r="AA17" s="67">
        <f t="shared" si="33"/>
        <v>0</v>
      </c>
      <c r="AB17" s="67">
        <f t="shared" si="34"/>
        <v>0</v>
      </c>
      <c r="AC17" s="67">
        <f t="shared" si="35"/>
        <v>0</v>
      </c>
      <c r="AD17" s="67">
        <f t="shared" si="36"/>
        <v>0</v>
      </c>
      <c r="AE17" s="72"/>
      <c r="AF17" s="73">
        <f t="shared" si="37"/>
        <v>0</v>
      </c>
      <c r="AG17" s="73">
        <f t="shared" si="38"/>
        <v>0</v>
      </c>
      <c r="AH17" s="73">
        <f t="shared" si="39"/>
        <v>0</v>
      </c>
      <c r="AI17" s="73">
        <f t="shared" si="40"/>
        <v>0</v>
      </c>
      <c r="AJ17" s="73">
        <f t="shared" si="41"/>
        <v>0</v>
      </c>
      <c r="AK17" s="73">
        <f t="shared" si="42"/>
        <v>0</v>
      </c>
      <c r="AL17" s="73">
        <f t="shared" si="43"/>
        <v>0</v>
      </c>
      <c r="AM17" s="73">
        <f t="shared" si="44"/>
        <v>0</v>
      </c>
      <c r="AN17" s="73">
        <f t="shared" si="45"/>
        <v>0</v>
      </c>
      <c r="AO17" s="73">
        <f t="shared" si="46"/>
        <v>0</v>
      </c>
      <c r="AP17" s="72"/>
      <c r="AQ17" s="73">
        <f t="shared" si="47"/>
        <v>0</v>
      </c>
      <c r="AR17" s="74">
        <f t="shared" si="48"/>
        <v>0</v>
      </c>
      <c r="AT17" s="4" t="str">
        <f t="shared" si="4"/>
        <v/>
      </c>
      <c r="AU17" s="4" t="str">
        <f t="shared" si="5"/>
        <v/>
      </c>
      <c r="AV17" s="4" t="str">
        <f t="shared" si="6"/>
        <v/>
      </c>
      <c r="AW17" s="4" t="str">
        <f t="shared" si="7"/>
        <v/>
      </c>
      <c r="AX17" s="4" t="str">
        <f t="shared" si="8"/>
        <v/>
      </c>
      <c r="AY17" s="4" t="str">
        <f t="shared" si="9"/>
        <v/>
      </c>
      <c r="AZ17" s="4" t="str">
        <f t="shared" si="10"/>
        <v/>
      </c>
      <c r="BA17" s="4" t="str">
        <f t="shared" si="11"/>
        <v/>
      </c>
      <c r="BB17" s="4" t="str">
        <f t="shared" si="12"/>
        <v/>
      </c>
      <c r="BC17" s="4" t="str">
        <f t="shared" si="13"/>
        <v/>
      </c>
      <c r="BE17" s="4">
        <f t="shared" si="50"/>
        <v>0</v>
      </c>
      <c r="BF17" s="4">
        <f t="shared" si="51"/>
        <v>0</v>
      </c>
      <c r="BG17" s="4">
        <f t="shared" si="52"/>
        <v>0</v>
      </c>
      <c r="BH17" s="4">
        <f t="shared" si="53"/>
        <v>0</v>
      </c>
      <c r="BI17" s="4">
        <f t="shared" si="54"/>
        <v>0</v>
      </c>
      <c r="BJ17" s="4">
        <f t="shared" si="55"/>
        <v>0</v>
      </c>
      <c r="BK17" s="4">
        <f t="shared" si="56"/>
        <v>0</v>
      </c>
      <c r="BL17" s="4">
        <f t="shared" si="57"/>
        <v>0</v>
      </c>
      <c r="BM17" s="4">
        <f t="shared" si="58"/>
        <v>0</v>
      </c>
      <c r="BN17" s="4">
        <f t="shared" si="59"/>
        <v>0</v>
      </c>
    </row>
    <row r="18" spans="2:66" ht="15.75" hidden="1" thickBot="1" x14ac:dyDescent="0.3">
      <c r="C18" s="8"/>
      <c r="D18" s="9"/>
      <c r="E18" s="9"/>
      <c r="F18" s="9"/>
      <c r="G18" s="9"/>
      <c r="H18" s="9">
        <f>COUNTIF(H8:H17, "X")</f>
        <v>1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0">
        <f>SUM(AQ8:AQ17)</f>
        <v>695.36916666666662</v>
      </c>
      <c r="AR18" s="11">
        <f t="shared" si="48"/>
        <v>1</v>
      </c>
    </row>
  </sheetData>
  <mergeCells count="4">
    <mergeCell ref="C4:H4"/>
    <mergeCell ref="C5:D5"/>
    <mergeCell ref="C3:H3"/>
    <mergeCell ref="G5:H5"/>
  </mergeCells>
  <conditionalFormatting sqref="G8:I8 K8:S8">
    <cfRule type="expression" dxfId="50" priority="72">
      <formula>IF($H$8=x, 1,0)=1</formula>
    </cfRule>
  </conditionalFormatting>
  <conditionalFormatting sqref="G9:J9 L9:S9">
    <cfRule type="expression" dxfId="49" priority="71">
      <formula>IF($H$9="X", 1,0)=1</formula>
    </cfRule>
  </conditionalFormatting>
  <conditionalFormatting sqref="G10:K10 M10:S10">
    <cfRule type="expression" dxfId="48" priority="70">
      <formula>IF($H$10="X", 1,0)=1</formula>
    </cfRule>
  </conditionalFormatting>
  <conditionalFormatting sqref="G11:L11 N11:S11">
    <cfRule type="expression" dxfId="47" priority="69">
      <formula>IF($H$11="X", 1,0)=1</formula>
    </cfRule>
  </conditionalFormatting>
  <conditionalFormatting sqref="G12:M12 O12:S12">
    <cfRule type="expression" dxfId="46" priority="68">
      <formula>IF($H$12="X", 1,0)=1</formula>
    </cfRule>
  </conditionalFormatting>
  <conditionalFormatting sqref="G13:N13 P13:S13">
    <cfRule type="expression" dxfId="45" priority="67">
      <formula>IF($H$13="X", 1,0)=1</formula>
    </cfRule>
  </conditionalFormatting>
  <conditionalFormatting sqref="G14:O14 Q14:S14">
    <cfRule type="expression" dxfId="44" priority="66">
      <formula>IF($H$14="X", 1,0)=1</formula>
    </cfRule>
  </conditionalFormatting>
  <conditionalFormatting sqref="G15:P15 R15:S15">
    <cfRule type="expression" dxfId="43" priority="65">
      <formula>IF($H$15="X", 1,0)=1</formula>
    </cfRule>
  </conditionalFormatting>
  <conditionalFormatting sqref="G16:Q16 S16">
    <cfRule type="expression" dxfId="42" priority="64">
      <formula>IF($H$16="X", 1,0)=1</formula>
    </cfRule>
  </conditionalFormatting>
  <conditionalFormatting sqref="G17:R17">
    <cfRule type="expression" dxfId="41" priority="63">
      <formula>IF($H$17=x, 1,0)=1</formula>
    </cfRule>
  </conditionalFormatting>
  <conditionalFormatting sqref="J9:J17 J6:J7">
    <cfRule type="expression" dxfId="40" priority="62">
      <formula>IF($J$5="X", 1,0)=1</formula>
    </cfRule>
  </conditionalFormatting>
  <conditionalFormatting sqref="K5:K8 K10:K17">
    <cfRule type="expression" dxfId="39" priority="61">
      <formula>IF($K$5="X", 1,0)=1</formula>
    </cfRule>
  </conditionalFormatting>
  <conditionalFormatting sqref="L5:L9 L11:L17">
    <cfRule type="expression" dxfId="38" priority="60">
      <formula>IF($L$5="X", 1,0)=1</formula>
    </cfRule>
  </conditionalFormatting>
  <conditionalFormatting sqref="M5:M10 M12:M17">
    <cfRule type="expression" dxfId="37" priority="59">
      <formula>IF($M$5="X", 1,0)=1</formula>
    </cfRule>
  </conditionalFormatting>
  <conditionalFormatting sqref="N5:N11 N13:N17">
    <cfRule type="expression" dxfId="36" priority="58">
      <formula>IF($N$5="X", 1,0)=1</formula>
    </cfRule>
  </conditionalFormatting>
  <conditionalFormatting sqref="O5:O12 O14:O17">
    <cfRule type="expression" dxfId="35" priority="57">
      <formula>IF($O$5="X", 1,0)=1</formula>
    </cfRule>
  </conditionalFormatting>
  <conditionalFormatting sqref="P5:P13 P15:P17">
    <cfRule type="expression" dxfId="34" priority="56">
      <formula>IF($P$5="X", 1,0)=1</formula>
    </cfRule>
  </conditionalFormatting>
  <conditionalFormatting sqref="Q5:Q14 Q16:Q17">
    <cfRule type="expression" dxfId="33" priority="55">
      <formula>IF($Q$5="X", 1,0)=1</formula>
    </cfRule>
  </conditionalFormatting>
  <conditionalFormatting sqref="R5:R15 R17">
    <cfRule type="expression" dxfId="32" priority="54">
      <formula>IF($R$5="X", 1,0)=1</formula>
    </cfRule>
  </conditionalFormatting>
  <conditionalFormatting sqref="S5:S16">
    <cfRule type="expression" dxfId="31" priority="53">
      <formula>IF($S$5="X", 1,0)=1</formula>
    </cfRule>
  </conditionalFormatting>
  <conditionalFormatting sqref="H8">
    <cfRule type="expression" dxfId="30" priority="51">
      <formula>IF(AND($H$8="X", $H$18&gt;1), 1,0)=1</formula>
    </cfRule>
  </conditionalFormatting>
  <conditionalFormatting sqref="H9">
    <cfRule type="expression" dxfId="29" priority="50">
      <formula>IF(AND($H$9="X", $H$18&gt;1),1,0)=1</formula>
    </cfRule>
  </conditionalFormatting>
  <conditionalFormatting sqref="H10">
    <cfRule type="expression" dxfId="28" priority="49">
      <formula>IF(AND($H$10="X", $H$18&gt;1),1,0)=1</formula>
    </cfRule>
  </conditionalFormatting>
  <conditionalFormatting sqref="H11">
    <cfRule type="expression" dxfId="27" priority="48">
      <formula>IF(AND($H$11="X", $H$18&gt;1),1,0)=1</formula>
    </cfRule>
  </conditionalFormatting>
  <conditionalFormatting sqref="H12">
    <cfRule type="expression" dxfId="26" priority="47">
      <formula>IF(AND($H$12="X", $H$18&gt;1),1,0)=1</formula>
    </cfRule>
  </conditionalFormatting>
  <conditionalFormatting sqref="H13">
    <cfRule type="expression" dxfId="25" priority="46">
      <formula>IF(AND($H$13="X", $H$18&gt;1),1,0)=1</formula>
    </cfRule>
  </conditionalFormatting>
  <conditionalFormatting sqref="H14">
    <cfRule type="expression" dxfId="24" priority="45">
      <formula>IF(AND($H$14="X", $H$18&gt;1),1,0)=1</formula>
    </cfRule>
  </conditionalFormatting>
  <conditionalFormatting sqref="H15">
    <cfRule type="expression" dxfId="23" priority="44">
      <formula>IF(AND($H$15="X", $H$18&gt;1),1,0)=1</formula>
    </cfRule>
  </conditionalFormatting>
  <conditionalFormatting sqref="H16">
    <cfRule type="expression" dxfId="22" priority="43">
      <formula>IF(AND($H$16="X", $H$18&gt;1),1,0)=1</formula>
    </cfRule>
  </conditionalFormatting>
  <conditionalFormatting sqref="H17">
    <cfRule type="expression" dxfId="21" priority="42">
      <formula>IF(AND($H$17="X", $H$18&gt;1),1,0)=1</formula>
    </cfRule>
  </conditionalFormatting>
  <conditionalFormatting sqref="K5">
    <cfRule type="expression" dxfId="20" priority="39">
      <formula>IF(AND($K$5="X", $T$5&gt;1),1,0)=1</formula>
    </cfRule>
  </conditionalFormatting>
  <conditionalFormatting sqref="L5">
    <cfRule type="expression" dxfId="19" priority="38">
      <formula>IF(AND($L$5="X", $T$5&gt;1),1,0)=1</formula>
    </cfRule>
  </conditionalFormatting>
  <conditionalFormatting sqref="M5">
    <cfRule type="expression" dxfId="18" priority="37">
      <formula>IF(AND($M$5="X", $T$5&gt;1),1,0)=1</formula>
    </cfRule>
  </conditionalFormatting>
  <conditionalFormatting sqref="N5">
    <cfRule type="expression" dxfId="17" priority="36">
      <formula>IF(AND($N$5="X", $T$5&gt;1),1,0)=1</formula>
    </cfRule>
  </conditionalFormatting>
  <conditionalFormatting sqref="O5">
    <cfRule type="expression" dxfId="16" priority="35">
      <formula>IF(AND($O$5="X", $T$5&gt;1),1,0)=1</formula>
    </cfRule>
  </conditionalFormatting>
  <conditionalFormatting sqref="P5">
    <cfRule type="expression" dxfId="15" priority="34">
      <formula>IF(AND($P$5="X", $T$5&gt;1),1,0)=1</formula>
    </cfRule>
  </conditionalFormatting>
  <conditionalFormatting sqref="Q5">
    <cfRule type="expression" dxfId="14" priority="33">
      <formula>IF(AND($Q$5="X", $T$5&gt;1),1,0)=1</formula>
    </cfRule>
  </conditionalFormatting>
  <conditionalFormatting sqref="R5">
    <cfRule type="expression" dxfId="13" priority="32">
      <formula>IF(AND($R$5="X", $T$5&gt;1),1,0)=1</formula>
    </cfRule>
  </conditionalFormatting>
  <conditionalFormatting sqref="S5">
    <cfRule type="expression" dxfId="12" priority="31">
      <formula>IF(AND($S$5="X", $T$5&gt;1),1,0)=1</formula>
    </cfRule>
  </conditionalFormatting>
  <conditionalFormatting sqref="J5">
    <cfRule type="expression" dxfId="11" priority="13">
      <formula>IF($J$5="X", 1,0)=1</formula>
    </cfRule>
  </conditionalFormatting>
  <conditionalFormatting sqref="J5">
    <cfRule type="expression" dxfId="10" priority="12">
      <formula>IF(AND($J$5="X", $T$5&gt;1),1,0)=1</formula>
    </cfRule>
  </conditionalFormatting>
  <conditionalFormatting sqref="J4">
    <cfRule type="expression" dxfId="9" priority="10">
      <formula>IF(J5="X", 1,0)=1</formula>
    </cfRule>
  </conditionalFormatting>
  <conditionalFormatting sqref="K4">
    <cfRule type="expression" dxfId="8" priority="9">
      <formula>IF(K5="X", 1,0)=1</formula>
    </cfRule>
  </conditionalFormatting>
  <conditionalFormatting sqref="L4">
    <cfRule type="expression" dxfId="7" priority="8">
      <formula>IF(L5="X", 1,0)=1</formula>
    </cfRule>
  </conditionalFormatting>
  <conditionalFormatting sqref="M4">
    <cfRule type="expression" dxfId="6" priority="7">
      <formula>IF(M5="X", 1,0)=1</formula>
    </cfRule>
  </conditionalFormatting>
  <conditionalFormatting sqref="N4">
    <cfRule type="expression" dxfId="5" priority="6">
      <formula>IF(N5="X", 1,0)=1</formula>
    </cfRule>
  </conditionalFormatting>
  <conditionalFormatting sqref="O4">
    <cfRule type="expression" dxfId="4" priority="5">
      <formula>IF(O5="X", 1,0)=1</formula>
    </cfRule>
  </conditionalFormatting>
  <conditionalFormatting sqref="P4">
    <cfRule type="expression" dxfId="3" priority="4">
      <formula>IF(P5="X", 1,0)=1</formula>
    </cfRule>
  </conditionalFormatting>
  <conditionalFormatting sqref="Q4">
    <cfRule type="expression" dxfId="2" priority="3">
      <formula>IF(Q5="X", 1,0)=1</formula>
    </cfRule>
  </conditionalFormatting>
  <conditionalFormatting sqref="R4">
    <cfRule type="expression" dxfId="1" priority="2">
      <formula>IF(R5="X", 1,0)=1</formula>
    </cfRule>
  </conditionalFormatting>
  <conditionalFormatting sqref="S4">
    <cfRule type="expression" dxfId="0" priority="1">
      <formula>IF(S5="X", 1,0)=1</formula>
    </cfRule>
  </conditionalFormatting>
  <dataValidations count="7">
    <dataValidation type="list" allowBlank="1" showInputMessage="1" showErrorMessage="1" sqref="J9:J17 K10:K17 L11:L17 M12:M17 N13:N17 O14:O17 P15:P17 Q16:Q17 R17">
      <formula1>Numeric_Selection</formula1>
    </dataValidation>
    <dataValidation type="list" allowBlank="1" showInputMessage="1" showErrorMessage="1" sqref="I8:I17 J6:S7">
      <formula1>x</formula1>
    </dataValidation>
    <dataValidation type="list" allowBlank="1" showInputMessage="1" showErrorMessage="1" sqref="J5:S5 H8:H17">
      <formula1>CHOOSE_X</formula1>
    </dataValidation>
    <dataValidation allowBlank="1" showInputMessage="1" showErrorMessage="1" promptTitle="RELATIONSHIP DISPLAY" prompt="This field will summarize the intersecting relationship for the selected input cell." sqref="C4:H4"/>
    <dataValidation allowBlank="1" showInputMessage="1" showErrorMessage="1" promptTitle="SCORING LEGEND" prompt="The fields below allow for up to 10 scores and associated definitions, which establish a common understanding to conduct the Pair-Wise comparison evaluation." sqref="C5:D5"/>
    <dataValidation allowBlank="1" showInputMessage="1" showErrorMessage="1" promptTitle="ALTERNATIVES" prompt="The section below allows for up to 10 alternatives to be evaluated utilizing the Pair-Wise comparison technique.  Selecting an &quot;X&quot; for the intersecting relationship results in a comment summary above._x000a_" sqref="G5:H5"/>
    <dataValidation allowBlank="1" showInputMessage="1" showErrorMessage="1" promptTitle="WEIGHT" prompt="Percentages below establish the resulting weight for each alternative from the Pair-Wise comparison.  These percentages may be used either as the basis for prioritization or as inputs (such as criteria weights) for use in a deciison model." sqref="AR5"/>
  </dataValidations>
  <pageMargins left="0.7" right="0.7" top="0.75" bottom="0.75" header="0.3" footer="0.3"/>
  <pageSetup orientation="landscape" r:id="rId1"/>
  <ignoredErrors>
    <ignoredError sqref="AR8:AR17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E8" sqref="E8"/>
    </sheetView>
  </sheetViews>
  <sheetFormatPr defaultColWidth="9" defaultRowHeight="15" x14ac:dyDescent="0.25"/>
  <cols>
    <col min="1" max="1" width="1.140625" style="17" customWidth="1"/>
    <col min="2" max="2" width="9" style="17"/>
    <col min="3" max="3" width="54.5703125" style="17" customWidth="1"/>
    <col min="4" max="16384" width="9" style="17"/>
  </cols>
  <sheetData>
    <row r="1" spans="2:3" ht="20.25" x14ac:dyDescent="0.3">
      <c r="B1" s="16" t="s">
        <v>30</v>
      </c>
    </row>
    <row r="4" spans="2:3" x14ac:dyDescent="0.25">
      <c r="B4" s="18" t="s">
        <v>21</v>
      </c>
      <c r="C4" s="19" t="s">
        <v>32</v>
      </c>
    </row>
    <row r="5" spans="2:3" x14ac:dyDescent="0.25">
      <c r="B5" s="18" t="s">
        <v>5</v>
      </c>
      <c r="C5" s="19"/>
    </row>
    <row r="6" spans="2:3" x14ac:dyDescent="0.25">
      <c r="B6" s="18" t="s">
        <v>3</v>
      </c>
      <c r="C6" s="19" t="s">
        <v>33</v>
      </c>
    </row>
  </sheetData>
  <dataValidations count="1">
    <dataValidation allowBlank="1" showInputMessage="1" showErrorMessage="1" promptTitle="MODEL_SETUP" prompt="This page captures the lists and name titles for use on the Pair_Wise_Tool page." sqref="B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PUEO_WP_OVERVIEW</vt:lpstr>
      <vt:lpstr>MODEL_STANDARDS</vt:lpstr>
      <vt:lpstr>PAIR_WISE_TOOL</vt:lpstr>
      <vt:lpstr>SETUP</vt:lpstr>
      <vt:lpstr>CHOOSE_X</vt:lpstr>
      <vt:lpstr>Numeric_Selection</vt:lpstr>
      <vt:lpstr>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micah</dc:creator>
  <cp:lastModifiedBy>micah</cp:lastModifiedBy>
  <dcterms:created xsi:type="dcterms:W3CDTF">2016-10-26T21:10:17Z</dcterms:created>
  <dcterms:modified xsi:type="dcterms:W3CDTF">2016-11-11T21:01:15Z</dcterms:modified>
</cp:coreProperties>
</file>